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om01\DocPrive\piettem\Documents\Compte\Site internet\"/>
    </mc:Choice>
  </mc:AlternateContent>
  <bookViews>
    <workbookView xWindow="-28635" yWindow="900" windowWidth="27225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62913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4" i="18"/>
  <c r="H19" i="18" s="1"/>
  <c r="H33" i="18" s="1"/>
  <c r="H63" i="17"/>
  <c r="H49" i="17"/>
  <c r="H44" i="17"/>
  <c r="H52" i="17" s="1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N18" i="30"/>
  <c r="K18" i="30"/>
  <c r="T15" i="30"/>
  <c r="T18" i="30"/>
  <c r="Q15" i="30"/>
  <c r="Q18" i="30" s="1"/>
  <c r="N15" i="30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/>
  <c r="F31" i="18"/>
  <c r="F42" i="18"/>
  <c r="F51" i="18" s="1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52" i="17" s="1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I2" i="16"/>
  <c r="F6" i="16" s="1"/>
  <c r="H6" i="16" s="1"/>
  <c r="I2" i="18"/>
  <c r="F5" i="18" s="1"/>
  <c r="H5" i="18" s="1"/>
  <c r="I2" i="17"/>
  <c r="F5" i="17" s="1"/>
  <c r="H5" i="17" s="1"/>
  <c r="R2" i="29"/>
  <c r="T9" i="29" s="1"/>
  <c r="Q9" i="29" s="1"/>
  <c r="N9" i="29" s="1"/>
  <c r="K9" i="29" s="1"/>
  <c r="H9" i="29" s="1"/>
  <c r="H51" i="18"/>
  <c r="H55" i="18" l="1"/>
  <c r="H65" i="18" s="1"/>
  <c r="F33" i="18"/>
  <c r="F38" i="17" s="1"/>
  <c r="F36" i="17"/>
  <c r="F56" i="17" s="1"/>
  <c r="F33" i="16"/>
  <c r="H33" i="16"/>
  <c r="H10" i="16"/>
  <c r="F10" i="16"/>
  <c r="H43" i="15"/>
  <c r="F43" i="15"/>
  <c r="F10" i="15"/>
  <c r="F66" i="15" s="1"/>
  <c r="H10" i="15"/>
  <c r="H66" i="15" s="1"/>
  <c r="T9" i="23"/>
  <c r="Q9" i="23"/>
  <c r="N9" i="23"/>
  <c r="H9" i="23"/>
  <c r="H54" i="17"/>
  <c r="H53" i="18"/>
  <c r="F54" i="17"/>
  <c r="F53" i="18"/>
  <c r="F55" i="18"/>
  <c r="F65" i="18" s="1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35" i="18" l="1"/>
  <c r="F57" i="16"/>
  <c r="H57" i="16"/>
  <c r="F57" i="18"/>
  <c r="F58" i="17"/>
  <c r="F65" i="17"/>
  <c r="H38" i="17"/>
  <c r="H35" i="18"/>
  <c r="H56" i="17"/>
  <c r="H58" i="17" l="1"/>
  <c r="H57" i="18"/>
  <c r="H65" i="17"/>
</calcChain>
</file>

<file path=xl/sharedStrings.xml><?xml version="1.0" encoding="utf-8"?>
<sst xmlns="http://schemas.openxmlformats.org/spreadsheetml/2006/main" count="548" uniqueCount="353">
  <si>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</si>
  <si>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</si>
  <si>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</si>
  <si>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</si>
  <si>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</si>
  <si>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</si>
  <si>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</si>
  <si>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</si>
  <si>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</si>
  <si>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</si>
  <si>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</si>
  <si>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</si>
  <si>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</si>
  <si>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</si>
  <si>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</si>
  <si>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</si>
  <si>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</si>
  <si>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</si>
  <si>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</si>
  <si>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</si>
  <si>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</si>
  <si>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</si>
  <si>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</si>
  <si>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</si>
  <si>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</si>
  <si>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</si>
  <si>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</si>
  <si>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</si>
  <si>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</si>
  <si>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</si>
  <si>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</si>
  <si>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</si>
  <si>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</si>
  <si>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</si>
  <si>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</si>
  <si>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</si>
  <si>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</si>
  <si>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</si>
  <si>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</si>
  <si>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</si>
  <si>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</si>
  <si>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</si>
  <si>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</si>
  <si>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</si>
  <si>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</si>
  <si>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</si>
  <si>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</si>
  <si>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</si>
  <si>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</si>
  <si>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</si>
  <si>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</si>
  <si>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</si>
  <si>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</si>
  <si>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</si>
  <si>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</si>
  <si>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</si>
  <si>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</si>
  <si>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</si>
  <si>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</si>
  <si>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</si>
  <si>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</si>
  <si>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</si>
  <si>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</si>
  <si>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</si>
  <si>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</si>
  <si>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</si>
  <si>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</si>
  <si>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</si>
  <si>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</si>
  <si>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</si>
  <si>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</si>
  <si>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</si>
  <si>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</si>
  <si>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</si>
  <si>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</si>
  <si>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</si>
  <si>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</si>
  <si>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</si>
  <si>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</si>
  <si>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</si>
  <si>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</si>
  <si>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</si>
  <si>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</si>
  <si>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</si>
  <si>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</si>
  <si>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</si>
  <si>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</si>
  <si>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</si>
  <si>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</si>
  <si>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</si>
  <si>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</si>
  <si>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</si>
  <si>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</si>
  <si>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</si>
  <si>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</si>
  <si>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</si>
  <si>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</si>
  <si>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</si>
  <si>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</si>
  <si>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</si>
  <si>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</si>
  <si>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</si>
  <si>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</si>
  <si>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</si>
  <si>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</si>
  <si>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</si>
  <si>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</si>
  <si>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</si>
  <si>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</si>
  <si>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</si>
  <si>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</si>
  <si>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</si>
  <si>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</si>
  <si>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</si>
  <si>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</si>
  <si>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</si>
  <si>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</si>
  <si>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</si>
  <si>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</si>
  <si>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</si>
  <si>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</si>
  <si>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</si>
  <si>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</si>
  <si>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</si>
  <si>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</si>
  <si>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</si>
  <si>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</si>
  <si>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</si>
  <si>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</si>
  <si>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</si>
  <si>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</si>
  <si>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</si>
  <si>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</si>
  <si>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</si>
  <si>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</si>
  <si>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</si>
  <si>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</si>
  <si>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</si>
  <si>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</si>
  <si>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</si>
  <si>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</si>
  <si>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</si>
  <si>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</si>
  <si>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</si>
  <si>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</si>
  <si>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</si>
  <si>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</si>
  <si>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</si>
  <si>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</si>
  <si>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</si>
  <si>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</si>
  <si>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</si>
  <si>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</si>
  <si>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</si>
  <si>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</si>
  <si>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</si>
  <si>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</si>
  <si>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</si>
  <si>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</si>
  <si>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</si>
  <si>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</si>
  <si>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</si>
  <si>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</si>
  <si>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</si>
  <si>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</si>
  <si>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</si>
  <si>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</si>
  <si>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</si>
  <si>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</si>
  <si>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</si>
  <si>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</si>
  <si>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</si>
  <si>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</si>
  <si>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</si>
  <si>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</si>
  <si>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</si>
  <si>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</si>
  <si>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</si>
  <si>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</si>
  <si>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</si>
  <si>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</si>
  <si>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</si>
  <si>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</si>
  <si>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</si>
  <si>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</si>
  <si>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</si>
  <si>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</si>
  <si>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</si>
  <si>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</si>
  <si>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</si>
  <si>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</si>
  <si>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</si>
  <si>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</si>
  <si>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</si>
  <si>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</si>
  <si>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</si>
  <si>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</si>
  <si>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</si>
  <si>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</si>
  <si>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</si>
  <si>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</si>
  <si>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</si>
  <si>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</si>
  <si>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</si>
  <si>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</si>
  <si>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</si>
  <si>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</si>
  <si>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</si>
  <si>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</si>
  <si>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</si>
  <si>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</si>
  <si>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</si>
  <si>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</si>
  <si>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</si>
  <si>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</si>
  <si>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</si>
  <si>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</si>
  <si>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</si>
  <si>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</si>
  <si>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</si>
  <si>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</si>
  <si>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</si>
  <si>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</si>
  <si>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</si>
  <si>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</si>
  <si>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</si>
  <si>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</si>
  <si>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</si>
  <si>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</si>
  <si>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</si>
  <si>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</si>
  <si>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</si>
  <si>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</si>
  <si>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</si>
  <si>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</si>
  <si>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</si>
  <si>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</si>
  <si>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</si>
  <si>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</si>
  <si>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</si>
  <si>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</si>
  <si>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</si>
  <si>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</si>
  <si>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</si>
  <si>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</si>
  <si>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</si>
  <si>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</si>
  <si>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</si>
  <si>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</si>
  <si>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</si>
  <si>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</si>
  <si>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</si>
  <si>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</si>
  <si>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</si>
  <si>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</si>
  <si>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</si>
  <si>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</si>
  <si>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</si>
  <si>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</si>
  <si>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</si>
  <si>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</si>
  <si>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</si>
  <si>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</si>
  <si>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</si>
  <si>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</si>
  <si>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</si>
  <si>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</si>
  <si>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</si>
  <si>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</si>
  <si>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</si>
  <si>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</si>
  <si>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</si>
  <si>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</si>
  <si>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</si>
  <si>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</si>
  <si>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</si>
  <si>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</si>
  <si>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</si>
  <si>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</si>
  <si>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</si>
  <si>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</si>
  <si>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</si>
  <si>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</si>
  <si>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</si>
  <si>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</si>
  <si>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</si>
  <si>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</si>
  <si>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</si>
  <si>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</si>
  <si>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</si>
  <si>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</si>
  <si>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</si>
  <si>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</si>
  <si>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</si>
  <si>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</si>
  <si>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</si>
  <si>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</si>
  <si>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</si>
  <si>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</si>
  <si>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</si>
  <si>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</si>
  <si>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</si>
  <si>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</si>
  <si>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</si>
  <si>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</si>
  <si>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</si>
  <si>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</si>
  <si>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</si>
  <si>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</si>
  <si>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</si>
  <si>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</si>
  <si>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</si>
  <si>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</si>
  <si>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</si>
  <si>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</si>
  <si>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</si>
  <si>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</si>
  <si>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</si>
  <si>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</si>
  <si>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</si>
  <si>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</si>
  <si>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</si>
  <si>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</si>
  <si>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</si>
  <si>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</si>
  <si>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</si>
  <si>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</si>
  <si>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</si>
  <si>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</si>
  <si>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</si>
  <si>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</si>
  <si>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</si>
  <si>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</si>
  <si>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</si>
  <si>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</si>
  <si>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</si>
  <si>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</si>
  <si>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</si>
  <si>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</si>
  <si>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</si>
  <si>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</si>
  <si>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</si>
  <si>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HOUYET</t>
  </si>
  <si>
    <t>RUE ST-ROCH 15</t>
  </si>
  <si>
    <t>5560 HOUYET</t>
  </si>
  <si>
    <t>17/04/2024</t>
  </si>
  <si>
    <t>Compte</t>
  </si>
  <si>
    <t>Didier FRIPIAT</t>
  </si>
  <si>
    <t>082666751</t>
  </si>
  <si>
    <t>082666011</t>
  </si>
  <si>
    <t>dg@houyet.be</t>
  </si>
  <si>
    <t>Michaël PIETTE</t>
  </si>
  <si>
    <t>michael.piette@houyet.be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</si>
</sst>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69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69" fontId="14" fillId="0" borderId="0" xfId="14" applyNumberFormat="1" applyFont="1" applyBorder="1" applyAlignment="1" applyProtection="1">
      <alignment horizontal="left" vertical="center"/>
      <protection hidden="1"/>
    </xf>
    <xf numFmtId="169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69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69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8" fillId="12" borderId="5" xfId="0" applyFont="1" applyFill="1" applyBorder="1" applyAlignment="1">
      <alignment horizontal="righ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Border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0" xfId="12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9" xfId="12" quotePrefix="1" applyNumberFormat="1" applyFont="1" applyBorder="1" applyAlignment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9" xfId="12" applyNumberFormat="1" applyFont="1" applyBorder="1" applyAlignment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Alignment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" fontId="13" fillId="2" borderId="10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3" fontId="17" fillId="0" borderId="7" xfId="11" applyNumberFormat="1" applyFont="1" applyBorder="1" applyAlignment="1" applyProtection="1">
      <alignment horizontal="right"/>
      <protection hidden="1"/>
    </xf>
  </cellXfs>
  <cellStyles count="18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Milliers_PRODUITS" xfId="9"/>
    <cellStyle name="Normal" xfId="0" builtinId="0"/>
    <cellStyle name="Normal 2" xfId="10"/>
    <cellStyle name="Normal_ACTIF_1" xfId="11"/>
    <cellStyle name="Normal_CHARGES" xfId="12"/>
    <cellStyle name="Normal_PASSIF" xfId="13"/>
    <cellStyle name="Normal_PRODUITS" xfId="14"/>
    <cellStyle name="Pourcentage 2" xfId="15"/>
    <cellStyle name="Pourcentage 2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218449.1099999994</c:v>
                </c:pt>
                <c:pt idx="1">
                  <c:v>341089.66999999993</c:v>
                </c:pt>
                <c:pt idx="2">
                  <c:v>639874.8200000003</c:v>
                </c:pt>
                <c:pt idx="3">
                  <c:v>167230.22000000067</c:v>
                </c:pt>
                <c:pt idx="4">
                  <c:v>672800.05999999959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872066.6799999997</c:v>
                </c:pt>
                <c:pt idx="1">
                  <c:v>384168.33000000007</c:v>
                </c:pt>
                <c:pt idx="2">
                  <c:v>663400.6099999994</c:v>
                </c:pt>
                <c:pt idx="3">
                  <c:v>280026.22000000067</c:v>
                </c:pt>
                <c:pt idx="4">
                  <c:v>708185.66000000015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6428505</c:v>
                </c:pt>
                <c:pt idx="1">
                  <c:v>6704734.6699999999</c:v>
                </c:pt>
                <c:pt idx="2">
                  <c:v>7285594.1799999997</c:v>
                </c:pt>
                <c:pt idx="3">
                  <c:v>7516154.2599999998</c:v>
                </c:pt>
                <c:pt idx="4">
                  <c:v>8388074.6299999999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6646954.1099999994</c:v>
                </c:pt>
                <c:pt idx="1">
                  <c:v>7045824.3399999999</c:v>
                </c:pt>
                <c:pt idx="2">
                  <c:v>7925469</c:v>
                </c:pt>
                <c:pt idx="3">
                  <c:v>7683384.4800000004</c:v>
                </c:pt>
                <c:pt idx="4">
                  <c:v>9060874.6899999995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435444.52</c:v>
                </c:pt>
                <c:pt idx="1">
                  <c:v>619448.47</c:v>
                </c:pt>
                <c:pt idx="2">
                  <c:v>2021416.1300000001</c:v>
                </c:pt>
                <c:pt idx="3">
                  <c:v>2177705.0700000003</c:v>
                </c:pt>
                <c:pt idx="4">
                  <c:v>2781070.8600000003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1230542.5</c:v>
                </c:pt>
                <c:pt idx="1">
                  <c:v>178625.62</c:v>
                </c:pt>
                <c:pt idx="2">
                  <c:v>1657499.78</c:v>
                </c:pt>
                <c:pt idx="3">
                  <c:v>2698770.94</c:v>
                </c:pt>
                <c:pt idx="4">
                  <c:v>4885367.2300000004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HOUYET</v>
      </c>
      <c r="E1" s="296"/>
      <c r="F1" s="296"/>
      <c r="G1" s="292" t="str">
        <f>Coordonnées!P1</f>
        <v>Code INS</v>
      </c>
      <c r="H1" s="412"/>
      <c r="I1" s="201">
        <f>Coordonnées!R1</f>
        <v>91072</v>
      </c>
    </row>
    <row r="2" spans="1:10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2023</v>
      </c>
    </row>
    <row r="3" spans="1:10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14" t="str">
        <f>Coordonnées!P3</f>
        <v>Version:</v>
      </c>
      <c r="H3" s="41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8"/>
      <c r="F5" s="428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409" t="s">
        <v>42</v>
      </c>
      <c r="F6" s="422">
        <f>I2</f>
        <v>2023</v>
      </c>
      <c r="G6" s="423"/>
      <c r="H6" s="416">
        <f>F6-1</f>
        <v>2022</v>
      </c>
      <c r="I6" s="417"/>
      <c r="J6" s="13"/>
    </row>
    <row r="7" spans="1:10" ht="10.15" customHeight="1">
      <c r="A7" s="75"/>
      <c r="B7" s="149"/>
      <c r="C7" s="75"/>
      <c r="D7" s="149"/>
      <c r="E7" s="410"/>
      <c r="F7" s="424"/>
      <c r="G7" s="425"/>
      <c r="H7" s="418"/>
      <c r="I7" s="419"/>
      <c r="J7" s="13"/>
    </row>
    <row r="8" spans="1:10" ht="13.15" customHeight="1" thickBot="1">
      <c r="A8" s="150"/>
      <c r="B8" s="149"/>
      <c r="C8" s="151" t="s">
        <v>41</v>
      </c>
      <c r="D8" s="149"/>
      <c r="E8" s="411"/>
      <c r="F8" s="426"/>
      <c r="G8" s="427"/>
      <c r="H8" s="420"/>
      <c r="I8" s="42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381"/>
      <c r="I9" s="382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383">
        <f>F12+F14+F29+F35+F39</f>
        <v>32662712.609999999</v>
      </c>
      <c r="G10" s="398"/>
      <c r="H10" s="383">
        <f>H12+H14+H29+H35+H39</f>
        <v>29207115.289999999</v>
      </c>
      <c r="I10" s="384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385"/>
      <c r="I11" s="386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387">
        <v>86757.52</v>
      </c>
      <c r="G12" s="397"/>
      <c r="H12" s="387">
        <v>104251.87</v>
      </c>
      <c r="I12" s="388"/>
      <c r="J12" s="13"/>
    </row>
    <row r="13" spans="1:10" ht="10.35" customHeight="1">
      <c r="A13" s="157"/>
      <c r="B13" s="158"/>
      <c r="C13" s="153"/>
      <c r="D13" s="153"/>
      <c r="E13" s="156"/>
      <c r="F13" s="387"/>
      <c r="G13" s="397"/>
      <c r="H13" s="387"/>
      <c r="I13" s="388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383">
        <f>SUM(F16:F27)</f>
        <v>27763904.329999998</v>
      </c>
      <c r="G14" s="398"/>
      <c r="H14" s="383">
        <f>SUM(H16:H27)</f>
        <v>25541317.689999998</v>
      </c>
      <c r="I14" s="384"/>
      <c r="J14" s="13"/>
    </row>
    <row r="15" spans="1:10">
      <c r="A15" s="159"/>
      <c r="B15" s="160" t="s">
        <v>50</v>
      </c>
      <c r="C15" s="161"/>
      <c r="D15" s="161"/>
      <c r="E15" s="156"/>
      <c r="F15" s="389"/>
      <c r="G15" s="399"/>
      <c r="H15" s="389"/>
      <c r="I15" s="390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387">
        <v>5666219.4100000001</v>
      </c>
      <c r="G16" s="397"/>
      <c r="H16" s="387">
        <v>5620152.3499999996</v>
      </c>
      <c r="I16" s="388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387">
        <v>14953218.960000001</v>
      </c>
      <c r="G17" s="397"/>
      <c r="H17" s="387">
        <v>14281144.130000001</v>
      </c>
      <c r="I17" s="388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387">
        <v>3090080.67</v>
      </c>
      <c r="G18" s="397"/>
      <c r="H18" s="387">
        <v>3361753.84</v>
      </c>
      <c r="I18" s="388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387">
        <v>146926.39000000001</v>
      </c>
      <c r="G19" s="397"/>
      <c r="H19" s="387">
        <v>85335.66</v>
      </c>
      <c r="I19" s="388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387">
        <v>218590.45</v>
      </c>
      <c r="G20" s="397"/>
      <c r="H20" s="387">
        <v>225641.75</v>
      </c>
      <c r="I20" s="388"/>
      <c r="J20" s="13"/>
    </row>
    <row r="21" spans="1:10">
      <c r="A21" s="159"/>
      <c r="B21" s="163" t="s">
        <v>60</v>
      </c>
      <c r="C21" s="153"/>
      <c r="D21" s="153"/>
      <c r="E21" s="156"/>
      <c r="F21" s="387"/>
      <c r="G21" s="397"/>
      <c r="H21" s="387"/>
      <c r="I21" s="388"/>
      <c r="J21" s="13"/>
    </row>
    <row r="22" spans="1:10" ht="23.45" customHeight="1">
      <c r="A22" s="159"/>
      <c r="B22" s="164" t="s">
        <v>61</v>
      </c>
      <c r="C22" s="406" t="s">
        <v>287</v>
      </c>
      <c r="D22" s="407"/>
      <c r="E22" s="165" t="s">
        <v>62</v>
      </c>
      <c r="F22" s="404">
        <v>802096.69</v>
      </c>
      <c r="G22" s="405"/>
      <c r="H22" s="404">
        <v>737790.88</v>
      </c>
      <c r="I22" s="429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387">
        <v>0</v>
      </c>
      <c r="G23" s="397"/>
      <c r="H23" s="387">
        <v>0</v>
      </c>
      <c r="I23" s="388"/>
      <c r="J23" s="13"/>
    </row>
    <row r="24" spans="1:10">
      <c r="A24" s="159"/>
      <c r="B24" s="163" t="s">
        <v>65</v>
      </c>
      <c r="C24" s="153"/>
      <c r="D24" s="153"/>
      <c r="E24" s="156"/>
      <c r="F24" s="387"/>
      <c r="G24" s="397"/>
      <c r="H24" s="387"/>
      <c r="I24" s="388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387">
        <v>2886771.76</v>
      </c>
      <c r="G25" s="397"/>
      <c r="H25" s="387">
        <v>1229499.08</v>
      </c>
      <c r="I25" s="388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387">
        <v>0</v>
      </c>
      <c r="G26" s="397"/>
      <c r="H26" s="387">
        <v>0</v>
      </c>
      <c r="I26" s="388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387">
        <v>0</v>
      </c>
      <c r="G27" s="397"/>
      <c r="H27" s="387">
        <v>0</v>
      </c>
      <c r="I27" s="388"/>
      <c r="J27" s="13"/>
    </row>
    <row r="28" spans="1:10" ht="10.15" customHeight="1">
      <c r="A28" s="159"/>
      <c r="B28" s="159"/>
      <c r="C28" s="154"/>
      <c r="D28" s="154"/>
      <c r="E28" s="166"/>
      <c r="F28" s="387"/>
      <c r="G28" s="397"/>
      <c r="H28" s="387"/>
      <c r="I28" s="388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383">
        <f>SUM(F30:F33)</f>
        <v>32561.360000000001</v>
      </c>
      <c r="G29" s="398"/>
      <c r="H29" s="383">
        <f>SUM(H30:H33)</f>
        <v>39819.43</v>
      </c>
      <c r="I29" s="384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389">
        <v>0</v>
      </c>
      <c r="G30" s="399"/>
      <c r="H30" s="389">
        <v>0</v>
      </c>
      <c r="I30" s="390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387">
        <v>0</v>
      </c>
      <c r="G31" s="397"/>
      <c r="H31" s="387">
        <v>0</v>
      </c>
      <c r="I31" s="388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387">
        <v>0</v>
      </c>
      <c r="G32" s="397"/>
      <c r="H32" s="387">
        <v>0</v>
      </c>
      <c r="I32" s="388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387">
        <v>32561.360000000001</v>
      </c>
      <c r="G33" s="397"/>
      <c r="H33" s="387">
        <v>39819.43</v>
      </c>
      <c r="I33" s="388"/>
      <c r="J33" s="13"/>
    </row>
    <row r="34" spans="1:10" ht="10.15" customHeight="1">
      <c r="A34" s="159"/>
      <c r="B34" s="159"/>
      <c r="C34" s="154"/>
      <c r="D34" s="154"/>
      <c r="E34" s="156"/>
      <c r="F34" s="387"/>
      <c r="G34" s="397"/>
      <c r="H34" s="387"/>
      <c r="I34" s="388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383">
        <f>SUM(F36:F37)</f>
        <v>3083775.55</v>
      </c>
      <c r="G35" s="398"/>
      <c r="H35" s="383">
        <f>SUM(H36:H37)</f>
        <v>1880995.26</v>
      </c>
      <c r="I35" s="384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389">
        <v>3083775.55</v>
      </c>
      <c r="G36" s="399"/>
      <c r="H36" s="389">
        <v>1880995.26</v>
      </c>
      <c r="I36" s="390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387">
        <v>0</v>
      </c>
      <c r="G37" s="397"/>
      <c r="H37" s="387">
        <v>0</v>
      </c>
      <c r="I37" s="388"/>
      <c r="J37" s="13"/>
    </row>
    <row r="38" spans="1:10" ht="10.15" customHeight="1">
      <c r="A38" s="159"/>
      <c r="B38" s="159"/>
      <c r="C38" s="154"/>
      <c r="D38" s="154"/>
      <c r="E38" s="156"/>
      <c r="F38" s="387"/>
      <c r="G38" s="397"/>
      <c r="H38" s="387"/>
      <c r="I38" s="388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383">
        <f>SUM(F40:F41)</f>
        <v>1695713.85</v>
      </c>
      <c r="G39" s="398"/>
      <c r="H39" s="383">
        <f>SUM(H40:H41)</f>
        <v>1640731.04</v>
      </c>
      <c r="I39" s="384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389">
        <v>1695713.85</v>
      </c>
      <c r="G40" s="399"/>
      <c r="H40" s="389">
        <v>1640731.04</v>
      </c>
      <c r="I40" s="390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387">
        <v>0</v>
      </c>
      <c r="G41" s="397"/>
      <c r="H41" s="387">
        <v>0</v>
      </c>
      <c r="I41" s="388"/>
      <c r="J41" s="13"/>
    </row>
    <row r="42" spans="1:10" ht="9.6" customHeight="1">
      <c r="A42" s="159"/>
      <c r="B42" s="159"/>
      <c r="C42" s="154"/>
      <c r="D42" s="154"/>
      <c r="E42" s="156"/>
      <c r="F42" s="387"/>
      <c r="G42" s="397"/>
      <c r="H42" s="387"/>
      <c r="I42" s="388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393">
        <f>F45+F47+F57+F59</f>
        <v>7157885.0999999996</v>
      </c>
      <c r="G43" s="400"/>
      <c r="H43" s="393">
        <f>H45+H47+H57+H59</f>
        <v>4617078.6399999997</v>
      </c>
      <c r="I43" s="394"/>
      <c r="J43" s="13"/>
    </row>
    <row r="44" spans="1:10" ht="8.4499999999999993" customHeight="1">
      <c r="A44" s="149"/>
      <c r="B44" s="149"/>
      <c r="C44" s="149"/>
      <c r="D44" s="149"/>
      <c r="E44" s="156"/>
      <c r="F44" s="395"/>
      <c r="G44" s="401"/>
      <c r="H44" s="395"/>
      <c r="I44" s="396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383">
        <v>0</v>
      </c>
      <c r="G45" s="398"/>
      <c r="H45" s="391">
        <v>0</v>
      </c>
      <c r="I45" s="392"/>
      <c r="J45" s="13"/>
    </row>
    <row r="46" spans="1:10" ht="10.15" customHeight="1">
      <c r="A46" s="157"/>
      <c r="B46" s="158"/>
      <c r="C46" s="153"/>
      <c r="D46" s="153"/>
      <c r="E46" s="156"/>
      <c r="F46" s="385"/>
      <c r="G46" s="403"/>
      <c r="H46" s="385"/>
      <c r="I46" s="386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383">
        <f>F48+F49</f>
        <v>1360653.22</v>
      </c>
      <c r="G47" s="398"/>
      <c r="H47" s="383">
        <f>H48+H49</f>
        <v>1026504.1599999999</v>
      </c>
      <c r="I47" s="384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389">
        <v>133135.92000000001</v>
      </c>
      <c r="G48" s="399"/>
      <c r="H48" s="389">
        <v>82078.33</v>
      </c>
      <c r="I48" s="390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387">
        <f>SUM(F50:F55)</f>
        <v>1227517.3</v>
      </c>
      <c r="G49" s="397"/>
      <c r="H49" s="387">
        <f>SUM(H50:H55)</f>
        <v>944425.83</v>
      </c>
      <c r="I49" s="388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387">
        <v>47785.07</v>
      </c>
      <c r="G50" s="397"/>
      <c r="H50" s="387">
        <v>56827.26</v>
      </c>
      <c r="I50" s="388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387">
        <v>1155741.6399999999</v>
      </c>
      <c r="G51" s="397"/>
      <c r="H51" s="387">
        <v>863689.96</v>
      </c>
      <c r="I51" s="388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387">
        <v>1339.22</v>
      </c>
      <c r="G52" s="397"/>
      <c r="H52" s="387">
        <v>1493.24</v>
      </c>
      <c r="I52" s="388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387">
        <v>0</v>
      </c>
      <c r="G53" s="397"/>
      <c r="H53" s="387">
        <v>0</v>
      </c>
      <c r="I53" s="388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387">
        <v>22651.37</v>
      </c>
      <c r="G54" s="397"/>
      <c r="H54" s="387">
        <v>22415.37</v>
      </c>
      <c r="I54" s="388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387">
        <v>0</v>
      </c>
      <c r="G55" s="397"/>
      <c r="H55" s="387">
        <v>0</v>
      </c>
      <c r="I55" s="388"/>
      <c r="J55" s="13"/>
    </row>
    <row r="56" spans="1:10" ht="10.15" customHeight="1">
      <c r="A56" s="159"/>
      <c r="B56" s="159"/>
      <c r="C56" s="154"/>
      <c r="D56" s="154"/>
      <c r="E56" s="166"/>
      <c r="F56" s="387"/>
      <c r="G56" s="397"/>
      <c r="H56" s="387"/>
      <c r="I56" s="388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624">
        <v>0</v>
      </c>
      <c r="G57" s="397"/>
      <c r="H57" s="624">
        <v>0</v>
      </c>
      <c r="I57" s="388"/>
      <c r="J57" s="13"/>
    </row>
    <row r="58" spans="1:10" ht="10.15" customHeight="1">
      <c r="A58" s="157"/>
      <c r="B58" s="158"/>
      <c r="C58" s="153"/>
      <c r="D58" s="153"/>
      <c r="E58" s="156"/>
      <c r="F58" s="387"/>
      <c r="G58" s="397"/>
      <c r="H58" s="387"/>
      <c r="I58" s="388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383">
        <f>SUM(F60:F62)</f>
        <v>5797231.8799999999</v>
      </c>
      <c r="G59" s="398"/>
      <c r="H59" s="383">
        <f>SUM(H60:H62)</f>
        <v>3590574.48</v>
      </c>
      <c r="I59" s="384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389">
        <v>4800000</v>
      </c>
      <c r="G60" s="399"/>
      <c r="H60" s="389">
        <v>2800000</v>
      </c>
      <c r="I60" s="390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387">
        <v>997231.88</v>
      </c>
      <c r="G61" s="397"/>
      <c r="H61" s="387">
        <v>790574.48</v>
      </c>
      <c r="I61" s="388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387">
        <v>0</v>
      </c>
      <c r="G62" s="397"/>
      <c r="H62" s="387">
        <v>0</v>
      </c>
      <c r="I62" s="388"/>
      <c r="J62" s="13"/>
    </row>
    <row r="63" spans="1:10" ht="10.15" customHeight="1">
      <c r="A63" s="159"/>
      <c r="B63" s="159"/>
      <c r="C63" s="154"/>
      <c r="D63" s="154"/>
      <c r="E63" s="156"/>
      <c r="F63" s="387"/>
      <c r="G63" s="397"/>
      <c r="H63" s="387"/>
      <c r="I63" s="388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383">
        <v>0</v>
      </c>
      <c r="G64" s="398"/>
      <c r="H64" s="383">
        <v>0</v>
      </c>
      <c r="I64" s="384"/>
      <c r="J64" s="13"/>
    </row>
    <row r="65" spans="1:10" ht="10.15" customHeight="1">
      <c r="A65" s="159"/>
      <c r="B65" s="153"/>
      <c r="C65" s="158"/>
      <c r="D65" s="158"/>
      <c r="E65" s="167"/>
      <c r="F65" s="389"/>
      <c r="G65" s="399"/>
      <c r="H65" s="389"/>
      <c r="I65" s="390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379">
        <f>F10+F43+F64</f>
        <v>39820597.710000001</v>
      </c>
      <c r="G66" s="402"/>
      <c r="H66" s="379">
        <f>H10+H43+H64</f>
        <v>33824193.93</v>
      </c>
      <c r="I66" s="380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HOUYET</v>
      </c>
      <c r="E1" s="296"/>
      <c r="F1" s="296"/>
      <c r="G1" s="292" t="str">
        <f>Coordonnées!P1</f>
        <v>Code INS</v>
      </c>
      <c r="H1" s="412"/>
      <c r="I1" s="201">
        <f>Coordonnées!R1</f>
        <v>91072</v>
      </c>
      <c r="J1" s="16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2023</v>
      </c>
      <c r="J2" s="16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31" t="s">
        <v>42</v>
      </c>
      <c r="F6" s="437">
        <f>I2</f>
        <v>2023</v>
      </c>
      <c r="G6" s="443"/>
      <c r="H6" s="437">
        <f>F6-1</f>
        <v>2022</v>
      </c>
      <c r="I6" s="438"/>
      <c r="J6" s="17"/>
    </row>
    <row r="7" spans="1:10" ht="10.15" customHeight="1">
      <c r="A7" s="127"/>
      <c r="B7" s="128"/>
      <c r="C7" s="128"/>
      <c r="D7" s="130"/>
      <c r="E7" s="432"/>
      <c r="F7" s="439"/>
      <c r="G7" s="444"/>
      <c r="H7" s="439"/>
      <c r="I7" s="440"/>
      <c r="J7" s="17"/>
    </row>
    <row r="8" spans="1:10" ht="13.5" thickBot="1">
      <c r="A8" s="127"/>
      <c r="B8" s="128"/>
      <c r="C8" s="130" t="s">
        <v>123</v>
      </c>
      <c r="D8" s="128"/>
      <c r="E8" s="433"/>
      <c r="F8" s="441"/>
      <c r="G8" s="445"/>
      <c r="H8" s="441"/>
      <c r="I8" s="442"/>
      <c r="J8" s="17"/>
    </row>
    <row r="9" spans="1:10" ht="10.15" customHeight="1">
      <c r="A9" s="127"/>
      <c r="B9" s="128"/>
      <c r="C9" s="128"/>
      <c r="D9" s="128"/>
      <c r="E9" s="131"/>
      <c r="F9" s="446"/>
      <c r="G9" s="447"/>
      <c r="H9" s="446"/>
      <c r="I9" s="458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383">
        <f>F12+F14+F16+F21+F25+F31</f>
        <v>31292382.710000001</v>
      </c>
      <c r="G10" s="398"/>
      <c r="H10" s="383">
        <f>H12+H14+H16+H21+H25+H31</f>
        <v>26406429.540000003</v>
      </c>
      <c r="I10" s="384"/>
      <c r="J10" s="17"/>
    </row>
    <row r="11" spans="1:10" ht="10.15" customHeight="1">
      <c r="A11" s="127"/>
      <c r="B11" s="128"/>
      <c r="C11" s="132"/>
      <c r="D11" s="132"/>
      <c r="E11" s="133"/>
      <c r="F11" s="385"/>
      <c r="G11" s="403"/>
      <c r="H11" s="385"/>
      <c r="I11" s="386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383">
        <v>8704338.5299999993</v>
      </c>
      <c r="G12" s="398"/>
      <c r="H12" s="383">
        <v>8704338.5299999993</v>
      </c>
      <c r="I12" s="384"/>
      <c r="J12" s="17"/>
    </row>
    <row r="13" spans="1:10" ht="10.15" customHeight="1">
      <c r="A13" s="134"/>
      <c r="B13" s="135"/>
      <c r="C13" s="128"/>
      <c r="D13" s="128"/>
      <c r="E13" s="136"/>
      <c r="F13" s="385"/>
      <c r="G13" s="403"/>
      <c r="H13" s="385"/>
      <c r="I13" s="386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383">
        <v>5011240.07</v>
      </c>
      <c r="G14" s="398"/>
      <c r="H14" s="383">
        <v>4561424.2699999996</v>
      </c>
      <c r="I14" s="384"/>
      <c r="J14" s="17"/>
    </row>
    <row r="15" spans="1:10" ht="10.15" customHeight="1">
      <c r="A15" s="134"/>
      <c r="B15" s="135"/>
      <c r="C15" s="128"/>
      <c r="D15" s="128"/>
      <c r="E15" s="136"/>
      <c r="F15" s="385"/>
      <c r="G15" s="403"/>
      <c r="H15" s="385"/>
      <c r="I15" s="386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383">
        <f>SUM(F17:F19)</f>
        <v>4495541.6500000004</v>
      </c>
      <c r="G16" s="398"/>
      <c r="H16" s="383">
        <f>SUM(H17:H19)</f>
        <v>2891580.24</v>
      </c>
      <c r="I16" s="384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48">
        <v>1256388.6000000001</v>
      </c>
      <c r="G17" s="449"/>
      <c r="H17" s="448">
        <v>449815.8</v>
      </c>
      <c r="I17" s="459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50">
        <v>1185375.8400000001</v>
      </c>
      <c r="G18" s="451"/>
      <c r="H18" s="450">
        <v>1256388.6000000001</v>
      </c>
      <c r="I18" s="460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50">
        <v>2053777.21</v>
      </c>
      <c r="G19" s="451"/>
      <c r="H19" s="450">
        <v>1185375.8400000001</v>
      </c>
      <c r="I19" s="460"/>
      <c r="J19" s="17"/>
    </row>
    <row r="20" spans="1:10" ht="10.15" customHeight="1">
      <c r="A20" s="127"/>
      <c r="B20" s="137"/>
      <c r="C20" s="138"/>
      <c r="D20" s="138"/>
      <c r="E20" s="136"/>
      <c r="F20" s="450"/>
      <c r="G20" s="451"/>
      <c r="H20" s="450"/>
      <c r="I20" s="460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383">
        <f>SUM(F22:F23)</f>
        <v>1709126.89</v>
      </c>
      <c r="G21" s="398"/>
      <c r="H21" s="383">
        <f>SUM(H22:H23)</f>
        <v>1627084.3</v>
      </c>
      <c r="I21" s="384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48">
        <v>0</v>
      </c>
      <c r="G22" s="449"/>
      <c r="H22" s="448">
        <v>0</v>
      </c>
      <c r="I22" s="459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50">
        <v>1709126.89</v>
      </c>
      <c r="G23" s="451"/>
      <c r="H23" s="450">
        <v>1627084.3</v>
      </c>
      <c r="I23" s="460"/>
      <c r="J23" s="17"/>
    </row>
    <row r="24" spans="1:10" ht="10.15" customHeight="1">
      <c r="A24" s="127"/>
      <c r="B24" s="137"/>
      <c r="C24" s="138"/>
      <c r="D24" s="138"/>
      <c r="E24" s="136"/>
      <c r="F24" s="450"/>
      <c r="G24" s="451"/>
      <c r="H24" s="450"/>
      <c r="I24" s="460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383">
        <f>SUM(F26:F29)</f>
        <v>10439635.57</v>
      </c>
      <c r="G25" s="398"/>
      <c r="H25" s="383">
        <f>SUM(H26:H29)</f>
        <v>7684684.7800000003</v>
      </c>
      <c r="I25" s="384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48">
        <v>142921.53</v>
      </c>
      <c r="G26" s="449"/>
      <c r="H26" s="448">
        <v>145759.87</v>
      </c>
      <c r="I26" s="459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50">
        <v>6970.84</v>
      </c>
      <c r="G27" s="451"/>
      <c r="H27" s="450">
        <v>7842.19</v>
      </c>
      <c r="I27" s="460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50">
        <v>8476641.9800000004</v>
      </c>
      <c r="G28" s="451"/>
      <c r="H28" s="450">
        <v>5650379.6900000004</v>
      </c>
      <c r="I28" s="460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50">
        <v>1813101.22</v>
      </c>
      <c r="G29" s="451"/>
      <c r="H29" s="450">
        <v>1880703.03</v>
      </c>
      <c r="I29" s="460"/>
      <c r="J29" s="17"/>
    </row>
    <row r="30" spans="1:10" ht="10.15" customHeight="1">
      <c r="A30" s="127"/>
      <c r="B30" s="137"/>
      <c r="C30" s="138"/>
      <c r="D30" s="138"/>
      <c r="E30" s="136"/>
      <c r="F30" s="450"/>
      <c r="G30" s="451"/>
      <c r="H30" s="450"/>
      <c r="I30" s="460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383">
        <v>932500</v>
      </c>
      <c r="G31" s="398"/>
      <c r="H31" s="383">
        <v>937317.42</v>
      </c>
      <c r="I31" s="384"/>
      <c r="J31" s="17"/>
    </row>
    <row r="32" spans="1:10" ht="10.15" customHeight="1">
      <c r="A32" s="127"/>
      <c r="B32" s="128"/>
      <c r="C32" s="135"/>
      <c r="D32" s="135"/>
      <c r="E32" s="136"/>
      <c r="F32" s="448"/>
      <c r="G32" s="449"/>
      <c r="H32" s="448"/>
      <c r="I32" s="459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2">
        <f>F35+F44+F53</f>
        <v>7278958.5</v>
      </c>
      <c r="G33" s="453"/>
      <c r="H33" s="452">
        <f>H35+H44+H53</f>
        <v>7289144.4600000009</v>
      </c>
      <c r="I33" s="461"/>
      <c r="J33" s="17"/>
    </row>
    <row r="34" spans="1:10" ht="10.15" customHeight="1">
      <c r="A34" s="139"/>
      <c r="B34" s="139"/>
      <c r="C34" s="139"/>
      <c r="D34" s="139"/>
      <c r="E34" s="136"/>
      <c r="F34" s="454"/>
      <c r="G34" s="455"/>
      <c r="H34" s="454"/>
      <c r="I34" s="462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383">
        <f>SUM(F36:F42)</f>
        <v>5881942.2400000002</v>
      </c>
      <c r="G35" s="398"/>
      <c r="H35" s="383">
        <f>SUM(H36:H42)</f>
        <v>5553101.5300000003</v>
      </c>
      <c r="I35" s="384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48">
        <v>5734665.21</v>
      </c>
      <c r="G36" s="449"/>
      <c r="H36" s="448">
        <v>5387679.4800000004</v>
      </c>
      <c r="I36" s="459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50">
        <v>147277.03</v>
      </c>
      <c r="G37" s="451"/>
      <c r="H37" s="450">
        <v>165422.04999999999</v>
      </c>
      <c r="I37" s="460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50">
        <v>0</v>
      </c>
      <c r="G38" s="451"/>
      <c r="H38" s="450">
        <v>0</v>
      </c>
      <c r="I38" s="460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50">
        <v>0</v>
      </c>
      <c r="G39" s="451"/>
      <c r="H39" s="450">
        <v>0</v>
      </c>
      <c r="I39" s="460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50">
        <v>0</v>
      </c>
      <c r="G40" s="451"/>
      <c r="H40" s="450">
        <v>0</v>
      </c>
      <c r="I40" s="460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50">
        <v>0</v>
      </c>
      <c r="G41" s="451"/>
      <c r="H41" s="450">
        <v>0</v>
      </c>
      <c r="I41" s="460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50">
        <v>0</v>
      </c>
      <c r="G42" s="451"/>
      <c r="H42" s="450">
        <v>0</v>
      </c>
      <c r="I42" s="460"/>
      <c r="J42" s="17"/>
    </row>
    <row r="43" spans="1:10" ht="10.15" customHeight="1">
      <c r="A43" s="127"/>
      <c r="B43" s="137"/>
      <c r="C43" s="138"/>
      <c r="D43" s="138"/>
      <c r="E43" s="136"/>
      <c r="F43" s="450"/>
      <c r="G43" s="451"/>
      <c r="H43" s="450"/>
      <c r="I43" s="460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383">
        <f>F45+SUM(F49:F51)</f>
        <v>1397016.2599999998</v>
      </c>
      <c r="G44" s="398"/>
      <c r="H44" s="383">
        <f>H45+SUM(H49:H51)</f>
        <v>1736042.9300000002</v>
      </c>
      <c r="I44" s="384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48">
        <f>SUM(F46:F48)</f>
        <v>870441.94</v>
      </c>
      <c r="G45" s="449"/>
      <c r="H45" s="448">
        <f>SUM(H46:H48)</f>
        <v>855344.83000000007</v>
      </c>
      <c r="I45" s="459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50">
        <v>812635.32</v>
      </c>
      <c r="G46" s="451"/>
      <c r="H46" s="450">
        <v>806496.41</v>
      </c>
      <c r="I46" s="460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50">
        <v>57806.62</v>
      </c>
      <c r="G47" s="451"/>
      <c r="H47" s="450">
        <v>48848.42</v>
      </c>
      <c r="I47" s="460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50">
        <v>0</v>
      </c>
      <c r="G48" s="451"/>
      <c r="H48" s="450">
        <v>0</v>
      </c>
      <c r="I48" s="460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50">
        <v>465682.85</v>
      </c>
      <c r="G49" s="451"/>
      <c r="H49" s="450">
        <v>419423.96</v>
      </c>
      <c r="I49" s="460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50">
        <v>148830.23000000001</v>
      </c>
      <c r="G50" s="451"/>
      <c r="H50" s="450">
        <v>186954.58</v>
      </c>
      <c r="I50" s="460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50">
        <v>-87938.76</v>
      </c>
      <c r="G51" s="451"/>
      <c r="H51" s="450">
        <v>274319.56</v>
      </c>
      <c r="I51" s="460"/>
      <c r="J51" s="17"/>
    </row>
    <row r="52" spans="1:10" ht="10.15" customHeight="1">
      <c r="A52" s="127"/>
      <c r="B52" s="137"/>
      <c r="C52" s="138"/>
      <c r="D52" s="138"/>
      <c r="E52" s="140"/>
      <c r="F52" s="450"/>
      <c r="G52" s="451"/>
      <c r="H52" s="450"/>
      <c r="I52" s="460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383">
        <v>0</v>
      </c>
      <c r="G53" s="398"/>
      <c r="H53" s="383">
        <v>0</v>
      </c>
      <c r="I53" s="384"/>
      <c r="J53" s="17"/>
    </row>
    <row r="54" spans="1:10" ht="10.15" customHeight="1">
      <c r="A54" s="134"/>
      <c r="B54" s="135"/>
      <c r="C54" s="128"/>
      <c r="D54" s="128"/>
      <c r="E54" s="136"/>
      <c r="F54" s="385"/>
      <c r="G54" s="403"/>
      <c r="H54" s="385"/>
      <c r="I54" s="386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383">
        <v>1249256.5</v>
      </c>
      <c r="G55" s="398"/>
      <c r="H55" s="383">
        <v>128619.93</v>
      </c>
      <c r="I55" s="384"/>
      <c r="J55" s="17"/>
    </row>
    <row r="56" spans="1:10">
      <c r="A56" s="127"/>
      <c r="B56" s="128"/>
      <c r="C56" s="135"/>
      <c r="D56" s="135"/>
      <c r="E56" s="136"/>
      <c r="F56" s="448"/>
      <c r="G56" s="449"/>
      <c r="H56" s="448"/>
      <c r="I56" s="459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6">
        <f>F10+F33+F55</f>
        <v>39820597.710000001</v>
      </c>
      <c r="G57" s="457"/>
      <c r="H57" s="456">
        <f>H10+H33+H55</f>
        <v>33824193.93</v>
      </c>
      <c r="I57" s="463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HOUYET</v>
      </c>
      <c r="E1" s="296"/>
      <c r="F1" s="296"/>
      <c r="G1" s="292" t="str">
        <f>Coordonnées!P1</f>
        <v>Code INS</v>
      </c>
      <c r="H1" s="412"/>
      <c r="I1" s="201">
        <f>Coordonnées!R1</f>
        <v>91072</v>
      </c>
    </row>
    <row r="2" spans="1:9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2023</v>
      </c>
    </row>
    <row r="3" spans="1:9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35" t="str">
        <f>Coordonnées!P3</f>
        <v>Version:</v>
      </c>
      <c r="H3" s="436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464" t="s">
        <v>42</v>
      </c>
      <c r="F5" s="467">
        <f>I2</f>
        <v>2023</v>
      </c>
      <c r="G5" s="468"/>
      <c r="H5" s="467">
        <f>F5-1</f>
        <v>2022</v>
      </c>
      <c r="I5" s="473"/>
    </row>
    <row r="6" spans="1:9">
      <c r="A6" s="110"/>
      <c r="B6" s="111"/>
      <c r="C6" s="108" t="s">
        <v>184</v>
      </c>
      <c r="D6" s="112"/>
      <c r="E6" s="465"/>
      <c r="F6" s="469"/>
      <c r="G6" s="470"/>
      <c r="H6" s="469"/>
      <c r="I6" s="474"/>
    </row>
    <row r="7" spans="1:9" ht="10.15" customHeight="1" thickBot="1">
      <c r="A7" s="110"/>
      <c r="B7" s="111"/>
      <c r="C7" s="112"/>
      <c r="D7" s="112"/>
      <c r="E7" s="466"/>
      <c r="F7" s="471"/>
      <c r="G7" s="472"/>
      <c r="H7" s="471"/>
      <c r="I7" s="47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478"/>
      <c r="G8" s="479"/>
      <c r="H8" s="478"/>
      <c r="I8" s="506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0">
        <v>520560.87</v>
      </c>
      <c r="G9" s="481"/>
      <c r="H9" s="480">
        <v>493882.27</v>
      </c>
      <c r="I9" s="507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0">
        <v>955032.81</v>
      </c>
      <c r="G10" s="481"/>
      <c r="H10" s="480">
        <v>906520.16</v>
      </c>
      <c r="I10" s="507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0">
        <v>4160965.62</v>
      </c>
      <c r="G11" s="481"/>
      <c r="H11" s="480">
        <v>3415506.51</v>
      </c>
      <c r="I11" s="507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0">
        <v>2162266.31</v>
      </c>
      <c r="G12" s="481"/>
      <c r="H12" s="480">
        <v>2058205.11</v>
      </c>
      <c r="I12" s="507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0">
        <v>611984.16</v>
      </c>
      <c r="G13" s="481"/>
      <c r="H13" s="480">
        <v>588672.47</v>
      </c>
      <c r="I13" s="507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0">
        <f>SUM(F15:F17)</f>
        <v>143911.82</v>
      </c>
      <c r="G14" s="481"/>
      <c r="H14" s="480">
        <f>SUM(H15:H17)</f>
        <v>125305.17</v>
      </c>
      <c r="I14" s="507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0">
        <v>143611.54</v>
      </c>
      <c r="G15" s="481"/>
      <c r="H15" s="480">
        <v>125024.38</v>
      </c>
      <c r="I15" s="507"/>
    </row>
    <row r="16" spans="1:9">
      <c r="A16" s="110"/>
      <c r="B16" s="110"/>
      <c r="C16" s="116" t="s">
        <v>196</v>
      </c>
      <c r="D16" s="116"/>
      <c r="E16" s="117">
        <v>657</v>
      </c>
      <c r="F16" s="482">
        <v>0</v>
      </c>
      <c r="G16" s="483"/>
      <c r="H16" s="482">
        <v>0</v>
      </c>
      <c r="I16" s="508"/>
    </row>
    <row r="17" spans="1:9">
      <c r="A17" s="110"/>
      <c r="B17" s="110"/>
      <c r="C17" s="116" t="s">
        <v>197</v>
      </c>
      <c r="D17" s="116"/>
      <c r="E17" s="117">
        <v>658</v>
      </c>
      <c r="F17" s="480">
        <v>300.27999999999997</v>
      </c>
      <c r="G17" s="481"/>
      <c r="H17" s="480">
        <v>280.79000000000002</v>
      </c>
      <c r="I17" s="507"/>
    </row>
    <row r="18" spans="1:9" ht="10.15" customHeight="1">
      <c r="A18" s="110"/>
      <c r="B18" s="111"/>
      <c r="C18" s="116"/>
      <c r="D18" s="116"/>
      <c r="E18" s="117"/>
      <c r="F18" s="480"/>
      <c r="G18" s="481"/>
      <c r="H18" s="480"/>
      <c r="I18" s="507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383">
        <f>SUM(F9:F14)</f>
        <v>8554721.5900000017</v>
      </c>
      <c r="G19" s="484"/>
      <c r="H19" s="383">
        <f>SUM(H9:H14)</f>
        <v>7588091.6899999995</v>
      </c>
      <c r="I19" s="384"/>
    </row>
    <row r="20" spans="1:9" ht="10.15" customHeight="1">
      <c r="A20" s="110"/>
      <c r="B20" s="111"/>
      <c r="C20" s="116"/>
      <c r="D20" s="116"/>
      <c r="E20" s="117"/>
      <c r="F20" s="485"/>
      <c r="G20" s="486"/>
      <c r="H20" s="485"/>
      <c r="I20" s="509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87">
        <f>IF(Charges!F19&lt;Produits!F19,Produits!F19-Charges!F19,0)</f>
        <v>424737.81999999657</v>
      </c>
      <c r="G21" s="488"/>
      <c r="H21" s="487">
        <f>IF(Charges!H19&lt;Produits!H19,Produits!H19-Charges!H19,0)</f>
        <v>0</v>
      </c>
      <c r="I21" s="510"/>
    </row>
    <row r="22" spans="1:9" ht="10.15" customHeight="1">
      <c r="A22" s="113"/>
      <c r="B22" s="119"/>
      <c r="C22" s="120"/>
      <c r="D22" s="120"/>
      <c r="E22" s="117"/>
      <c r="F22" s="489"/>
      <c r="G22" s="490"/>
      <c r="H22" s="489"/>
      <c r="I22" s="511"/>
    </row>
    <row r="23" spans="1:9">
      <c r="A23" s="113" t="s">
        <v>79</v>
      </c>
      <c r="B23" s="476" t="s">
        <v>291</v>
      </c>
      <c r="C23" s="476"/>
      <c r="D23" s="477"/>
      <c r="E23" s="118" t="s">
        <v>202</v>
      </c>
      <c r="F23" s="482"/>
      <c r="G23" s="483"/>
      <c r="H23" s="482"/>
      <c r="I23" s="508"/>
    </row>
    <row r="24" spans="1:9">
      <c r="A24" s="110"/>
      <c r="B24" s="476"/>
      <c r="C24" s="476"/>
      <c r="D24" s="477"/>
      <c r="E24" s="117"/>
      <c r="F24" s="482"/>
      <c r="G24" s="483"/>
      <c r="H24" s="482"/>
      <c r="I24" s="508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0">
        <v>1134270.44</v>
      </c>
      <c r="G25" s="481"/>
      <c r="H25" s="480">
        <v>1154068.75</v>
      </c>
      <c r="I25" s="507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0">
        <v>0</v>
      </c>
      <c r="G26" s="481"/>
      <c r="H26" s="480">
        <v>0</v>
      </c>
      <c r="I26" s="507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0">
        <v>0</v>
      </c>
      <c r="G27" s="481"/>
      <c r="H27" s="480">
        <v>0</v>
      </c>
      <c r="I27" s="507"/>
    </row>
    <row r="28" spans="1:9">
      <c r="A28" s="110"/>
      <c r="B28" s="110" t="s">
        <v>57</v>
      </c>
      <c r="C28" s="116" t="s">
        <v>207</v>
      </c>
      <c r="D28" s="116"/>
      <c r="E28" s="117"/>
      <c r="F28" s="482"/>
      <c r="G28" s="483"/>
      <c r="H28" s="482"/>
      <c r="I28" s="508"/>
    </row>
    <row r="29" spans="1:9">
      <c r="A29" s="110"/>
      <c r="B29" s="110"/>
      <c r="C29" s="116" t="s">
        <v>208</v>
      </c>
      <c r="D29" s="116"/>
      <c r="E29" s="117">
        <v>665</v>
      </c>
      <c r="F29" s="480">
        <v>17955.36</v>
      </c>
      <c r="G29" s="481"/>
      <c r="H29" s="480">
        <v>17772.560000000001</v>
      </c>
      <c r="I29" s="507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0">
        <v>43182.58</v>
      </c>
      <c r="G30" s="481"/>
      <c r="H30" s="480">
        <v>-154500</v>
      </c>
      <c r="I30" s="507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82"/>
      <c r="G31" s="483"/>
      <c r="H31" s="482"/>
      <c r="I31" s="508"/>
    </row>
    <row r="32" spans="1:9">
      <c r="A32" s="110"/>
      <c r="B32" s="110"/>
      <c r="C32" s="116" t="s">
        <v>211</v>
      </c>
      <c r="D32" s="116"/>
      <c r="E32" s="117">
        <v>667</v>
      </c>
      <c r="F32" s="480">
        <v>8931.5</v>
      </c>
      <c r="G32" s="481"/>
      <c r="H32" s="480">
        <v>9225.59</v>
      </c>
      <c r="I32" s="507"/>
    </row>
    <row r="33" spans="1:9" ht="10.15" customHeight="1">
      <c r="A33" s="110"/>
      <c r="B33" s="111"/>
      <c r="C33" s="116"/>
      <c r="D33" s="116"/>
      <c r="E33" s="117"/>
      <c r="F33" s="480"/>
      <c r="G33" s="481"/>
      <c r="H33" s="480"/>
      <c r="I33" s="507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383">
        <f>SUM(F25:F32)</f>
        <v>1204339.8800000001</v>
      </c>
      <c r="G34" s="484"/>
      <c r="H34" s="383">
        <f>SUM(H25:H32)</f>
        <v>1026566.9</v>
      </c>
      <c r="I34" s="384"/>
    </row>
    <row r="35" spans="1:9" ht="10.15" customHeight="1">
      <c r="A35" s="113"/>
      <c r="B35" s="114"/>
      <c r="C35" s="112"/>
      <c r="D35" s="112"/>
      <c r="E35" s="117"/>
      <c r="F35" s="491"/>
      <c r="G35" s="492"/>
      <c r="H35" s="491"/>
      <c r="I35" s="512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383">
        <f>F19+F34</f>
        <v>9759061.4700000025</v>
      </c>
      <c r="G36" s="484"/>
      <c r="H36" s="383">
        <f>H19+H34</f>
        <v>8614658.5899999999</v>
      </c>
      <c r="I36" s="384"/>
    </row>
    <row r="37" spans="1:9" ht="10.15" customHeight="1">
      <c r="A37" s="113"/>
      <c r="B37" s="114"/>
      <c r="C37" s="116"/>
      <c r="D37" s="116"/>
      <c r="E37" s="117"/>
      <c r="F37" s="491"/>
      <c r="G37" s="492"/>
      <c r="H37" s="491"/>
      <c r="I37" s="512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493">
        <f>IF(Charges!F36&lt;Produits!F33,Produits!F33-Charges!F36,0)</f>
        <v>1485290.2599999961</v>
      </c>
      <c r="G38" s="494"/>
      <c r="H38" s="493">
        <f>IF(Charges!H36&lt;Produits!H33,Produits!H33-Charges!H36,0)</f>
        <v>1129764.3300000019</v>
      </c>
      <c r="I38" s="513"/>
    </row>
    <row r="39" spans="1:9" ht="10.15" customHeight="1">
      <c r="A39" s="113"/>
      <c r="B39" s="114"/>
      <c r="C39" s="116"/>
      <c r="D39" s="116"/>
      <c r="E39" s="117"/>
      <c r="F39" s="495"/>
      <c r="G39" s="496"/>
      <c r="H39" s="495"/>
      <c r="I39" s="514"/>
    </row>
    <row r="40" spans="1:9">
      <c r="A40" s="113" t="s">
        <v>108</v>
      </c>
      <c r="B40" s="114" t="s">
        <v>217</v>
      </c>
      <c r="C40" s="116"/>
      <c r="D40" s="116"/>
      <c r="E40" s="117"/>
      <c r="F40" s="482"/>
      <c r="G40" s="483"/>
      <c r="H40" s="482"/>
      <c r="I40" s="508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0">
        <v>282.5</v>
      </c>
      <c r="G41" s="481"/>
      <c r="H41" s="480">
        <v>16643.29</v>
      </c>
      <c r="I41" s="507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0">
        <v>78680.39</v>
      </c>
      <c r="G42" s="481"/>
      <c r="H42" s="480">
        <v>19276.82</v>
      </c>
      <c r="I42" s="507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0">
        <v>0</v>
      </c>
      <c r="G43" s="481"/>
      <c r="H43" s="480">
        <v>0</v>
      </c>
      <c r="I43" s="507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497">
        <f>SUM(F41:F43)</f>
        <v>78962.89</v>
      </c>
      <c r="G44" s="498"/>
      <c r="H44" s="497">
        <f>SUM(H41:H43)</f>
        <v>35920.11</v>
      </c>
      <c r="I44" s="517"/>
    </row>
    <row r="45" spans="1:9" ht="10.15" customHeight="1">
      <c r="A45" s="113"/>
      <c r="B45" s="125"/>
      <c r="C45" s="120"/>
      <c r="D45" s="120"/>
      <c r="E45" s="117"/>
      <c r="F45" s="385"/>
      <c r="G45" s="499"/>
      <c r="H45" s="385"/>
      <c r="I45" s="386"/>
    </row>
    <row r="46" spans="1:9">
      <c r="A46" s="113" t="s">
        <v>111</v>
      </c>
      <c r="B46" s="114" t="s">
        <v>222</v>
      </c>
      <c r="C46" s="116"/>
      <c r="D46" s="116"/>
      <c r="E46" s="117"/>
      <c r="F46" s="482"/>
      <c r="G46" s="483"/>
      <c r="H46" s="482"/>
      <c r="I46" s="508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0">
        <v>0</v>
      </c>
      <c r="G47" s="481"/>
      <c r="H47" s="480">
        <v>498161.85</v>
      </c>
      <c r="I47" s="507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0">
        <v>1107148.51</v>
      </c>
      <c r="G48" s="481"/>
      <c r="H48" s="480">
        <v>897268</v>
      </c>
      <c r="I48" s="507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383">
        <f>SUM(F47:F48)</f>
        <v>1107148.51</v>
      </c>
      <c r="G49" s="484"/>
      <c r="H49" s="383">
        <f>SUM(H47:H48)</f>
        <v>1395429.85</v>
      </c>
      <c r="I49" s="384"/>
    </row>
    <row r="50" spans="1:9" ht="10.15" customHeight="1">
      <c r="A50" s="113"/>
      <c r="B50" s="125"/>
      <c r="C50" s="120"/>
      <c r="D50" s="120"/>
      <c r="E50" s="117"/>
      <c r="F50" s="385"/>
      <c r="G50" s="499"/>
      <c r="H50" s="385"/>
      <c r="I50" s="386"/>
    </row>
    <row r="51" spans="1:9">
      <c r="A51" s="113" t="s">
        <v>118</v>
      </c>
      <c r="B51" s="476" t="s">
        <v>289</v>
      </c>
      <c r="C51" s="476"/>
      <c r="D51" s="477"/>
      <c r="E51" s="117"/>
      <c r="F51" s="500"/>
      <c r="G51" s="501"/>
      <c r="H51" s="500"/>
      <c r="I51" s="515"/>
    </row>
    <row r="52" spans="1:9">
      <c r="A52" s="113"/>
      <c r="B52" s="476"/>
      <c r="C52" s="476"/>
      <c r="D52" s="477"/>
      <c r="E52" s="117" t="s">
        <v>226</v>
      </c>
      <c r="F52" s="502">
        <f>F44+F49</f>
        <v>1186111.3999999999</v>
      </c>
      <c r="G52" s="503"/>
      <c r="H52" s="502">
        <f>H44+H49</f>
        <v>1431349.9600000002</v>
      </c>
      <c r="I52" s="516"/>
    </row>
    <row r="53" spans="1:9" ht="10.15" customHeight="1">
      <c r="A53" s="113"/>
      <c r="B53" s="114"/>
      <c r="C53" s="116"/>
      <c r="D53" s="116"/>
      <c r="E53" s="117"/>
      <c r="F53" s="491"/>
      <c r="G53" s="492"/>
      <c r="H53" s="491"/>
      <c r="I53" s="512"/>
    </row>
    <row r="54" spans="1:9">
      <c r="A54" s="113" t="s">
        <v>227</v>
      </c>
      <c r="B54" s="114" t="s">
        <v>228</v>
      </c>
      <c r="C54" s="116"/>
      <c r="D54" s="120"/>
      <c r="E54" s="117"/>
      <c r="F54" s="487">
        <f>IF(Charges!F52&lt;Produits!F51,Produits!F51-Charges!F52,0)</f>
        <v>568486.95000000019</v>
      </c>
      <c r="G54" s="488"/>
      <c r="H54" s="487">
        <f>IF(Charges!H52&lt;Produits!H51,Produits!H51-Charges!H52,0)</f>
        <v>55611.510000000009</v>
      </c>
      <c r="I54" s="510"/>
    </row>
    <row r="55" spans="1:9" ht="10.15" customHeight="1">
      <c r="A55" s="113"/>
      <c r="B55" s="125"/>
      <c r="C55" s="116"/>
      <c r="D55" s="120"/>
      <c r="E55" s="117"/>
      <c r="F55" s="491"/>
      <c r="G55" s="492"/>
      <c r="H55" s="491"/>
      <c r="I55" s="512"/>
    </row>
    <row r="56" spans="1:9">
      <c r="A56" s="113" t="s">
        <v>229</v>
      </c>
      <c r="B56" s="114" t="s">
        <v>230</v>
      </c>
      <c r="C56" s="116"/>
      <c r="D56" s="120"/>
      <c r="E56" s="117"/>
      <c r="F56" s="383">
        <f>F36+F52</f>
        <v>10945172.870000003</v>
      </c>
      <c r="G56" s="484"/>
      <c r="H56" s="383">
        <f>H36+H52</f>
        <v>10046008.550000001</v>
      </c>
      <c r="I56" s="384"/>
    </row>
    <row r="57" spans="1:9" ht="10.15" customHeight="1">
      <c r="A57" s="113"/>
      <c r="B57" s="125"/>
      <c r="C57" s="116"/>
      <c r="D57" s="116"/>
      <c r="E57" s="117"/>
      <c r="F57" s="491"/>
      <c r="G57" s="492"/>
      <c r="H57" s="491"/>
      <c r="I57" s="512"/>
    </row>
    <row r="58" spans="1:9">
      <c r="A58" s="113" t="s">
        <v>231</v>
      </c>
      <c r="B58" s="114" t="s">
        <v>232</v>
      </c>
      <c r="C58" s="116"/>
      <c r="D58" s="116"/>
      <c r="E58" s="117"/>
      <c r="F58" s="487">
        <f>IF(Charges!F56&lt;Produits!F55,Produits!F55-Charges!F56,0)</f>
        <v>2053777.2099999953</v>
      </c>
      <c r="G58" s="488"/>
      <c r="H58" s="487">
        <f>IF(Charges!H56&lt;Produits!H55,Produits!H55-Charges!H56,0)</f>
        <v>1185375.8400000017</v>
      </c>
      <c r="I58" s="510"/>
    </row>
    <row r="59" spans="1:9" ht="10.15" customHeight="1">
      <c r="A59" s="113"/>
      <c r="B59" s="114"/>
      <c r="C59" s="116"/>
      <c r="D59" s="116"/>
      <c r="E59" s="117"/>
      <c r="F59" s="489"/>
      <c r="G59" s="490"/>
      <c r="H59" s="489"/>
      <c r="I59" s="511"/>
    </row>
    <row r="60" spans="1:9">
      <c r="A60" s="113" t="s">
        <v>233</v>
      </c>
      <c r="B60" s="114" t="s">
        <v>234</v>
      </c>
      <c r="C60" s="116"/>
      <c r="D60" s="116"/>
      <c r="E60" s="117"/>
      <c r="F60" s="482"/>
      <c r="G60" s="483"/>
      <c r="H60" s="482"/>
      <c r="I60" s="508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0">
        <v>1485290.26</v>
      </c>
      <c r="G61" s="481"/>
      <c r="H61" s="480">
        <v>1129764.33</v>
      </c>
      <c r="I61" s="507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0">
        <v>568486.94999999995</v>
      </c>
      <c r="G62" s="481"/>
      <c r="H62" s="480">
        <v>55611.51</v>
      </c>
      <c r="I62" s="507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87">
        <f>SUM(F61:F62)</f>
        <v>2053777.21</v>
      </c>
      <c r="G63" s="488"/>
      <c r="H63" s="518">
        <f>SUM(H61:H62)</f>
        <v>1185375.8400000001</v>
      </c>
      <c r="I63" s="519"/>
    </row>
    <row r="64" spans="1:9" ht="10.15" customHeight="1">
      <c r="A64" s="113"/>
      <c r="B64" s="125"/>
      <c r="C64" s="116"/>
      <c r="D64" s="116"/>
      <c r="E64" s="117"/>
      <c r="F64" s="491"/>
      <c r="G64" s="492"/>
      <c r="H64" s="491"/>
      <c r="I64" s="512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504">
        <f>F56+F63</f>
        <v>12998950.080000002</v>
      </c>
      <c r="G65" s="505"/>
      <c r="H65" s="504">
        <f>H56+H63</f>
        <v>11231384.390000001</v>
      </c>
      <c r="I65" s="520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HOUYET</v>
      </c>
      <c r="E1" s="296"/>
      <c r="F1" s="296"/>
      <c r="G1" s="292" t="str">
        <f>Coordonnées!P1</f>
        <v>Code INS</v>
      </c>
      <c r="H1" s="412"/>
      <c r="I1" s="201">
        <f>Coordonnées!R1</f>
        <v>91072</v>
      </c>
      <c r="J1" s="23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2023</v>
      </c>
      <c r="J2" s="23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25" t="s">
        <v>42</v>
      </c>
      <c r="F5" s="527">
        <f>I2</f>
        <v>2023</v>
      </c>
      <c r="G5" s="528"/>
      <c r="H5" s="533">
        <f>F5-1</f>
        <v>2022</v>
      </c>
      <c r="I5" s="534"/>
      <c r="J5" s="23"/>
    </row>
    <row r="6" spans="1:10">
      <c r="A6" s="90" t="s">
        <v>184</v>
      </c>
      <c r="B6" s="91"/>
      <c r="C6" s="91"/>
      <c r="D6" s="91"/>
      <c r="E6" s="526"/>
      <c r="F6" s="529"/>
      <c r="G6" s="530"/>
      <c r="H6" s="535"/>
      <c r="I6" s="536"/>
      <c r="J6" s="24"/>
    </row>
    <row r="7" spans="1:10" ht="11.45" customHeight="1" thickBot="1">
      <c r="A7" s="92"/>
      <c r="B7" s="93"/>
      <c r="C7" s="93"/>
      <c r="D7" s="93"/>
      <c r="E7" s="526"/>
      <c r="F7" s="531"/>
      <c r="G7" s="532"/>
      <c r="H7" s="537"/>
      <c r="I7" s="538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39"/>
      <c r="G8" s="540"/>
      <c r="H8" s="560"/>
      <c r="I8" s="561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41">
        <v>4121864.09</v>
      </c>
      <c r="G9" s="542"/>
      <c r="H9" s="562">
        <v>3278690.7</v>
      </c>
      <c r="I9" s="563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41">
        <v>741223.88</v>
      </c>
      <c r="G10" s="542"/>
      <c r="H10" s="562">
        <v>564359.46</v>
      </c>
      <c r="I10" s="563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41"/>
      <c r="G11" s="542"/>
      <c r="H11" s="562"/>
      <c r="I11" s="563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41">
        <v>3981055.82</v>
      </c>
      <c r="G12" s="542"/>
      <c r="H12" s="562">
        <v>3614849.72</v>
      </c>
      <c r="I12" s="563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41">
        <v>17955.36</v>
      </c>
      <c r="G13" s="542"/>
      <c r="H13" s="562">
        <v>17772.560000000001</v>
      </c>
      <c r="I13" s="563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43">
        <f>SUM(F16:F17)</f>
        <v>117360.26</v>
      </c>
      <c r="G14" s="544"/>
      <c r="H14" s="564">
        <f>SUM(H16:H17)</f>
        <v>55599.61</v>
      </c>
      <c r="I14" s="565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45"/>
      <c r="G15" s="546"/>
      <c r="H15" s="566"/>
      <c r="I15" s="567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41">
        <v>5542.65</v>
      </c>
      <c r="G16" s="542"/>
      <c r="H16" s="562">
        <v>6151.96</v>
      </c>
      <c r="I16" s="563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41">
        <v>111817.61</v>
      </c>
      <c r="G17" s="542"/>
      <c r="H17" s="562">
        <v>49447.65</v>
      </c>
      <c r="I17" s="563"/>
      <c r="J17" s="23"/>
    </row>
    <row r="18" spans="1:10" ht="10.15" customHeight="1">
      <c r="A18" s="92"/>
      <c r="B18" s="93"/>
      <c r="C18" s="98"/>
      <c r="D18" s="98"/>
      <c r="E18" s="99"/>
      <c r="F18" s="541"/>
      <c r="G18" s="542"/>
      <c r="H18" s="562"/>
      <c r="I18" s="563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383">
        <f>SUM(F9:F14)</f>
        <v>8979459.4099999983</v>
      </c>
      <c r="G19" s="398"/>
      <c r="H19" s="484">
        <f>SUM(H9:H14)</f>
        <v>7531272.0500000007</v>
      </c>
      <c r="I19" s="384"/>
      <c r="J19" s="24"/>
    </row>
    <row r="20" spans="1:10" ht="10.15" customHeight="1">
      <c r="A20" s="92"/>
      <c r="B20" s="93"/>
      <c r="C20" s="98"/>
      <c r="D20" s="98"/>
      <c r="E20" s="99"/>
      <c r="F20" s="547"/>
      <c r="G20" s="548"/>
      <c r="H20" s="568"/>
      <c r="I20" s="569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9">
        <f>IF(Charges!F19&gt;Produits!F19,Charges!F19-Produits!F19,0)</f>
        <v>0</v>
      </c>
      <c r="G21" s="550"/>
      <c r="H21" s="549">
        <f>IF(Charges!H19&gt;Produits!H19,Charges!H19-Produits!H19,0)</f>
        <v>56819.639999998733</v>
      </c>
      <c r="I21" s="570"/>
      <c r="J21" s="23"/>
    </row>
    <row r="22" spans="1:10" ht="10.15" customHeight="1">
      <c r="A22" s="94"/>
      <c r="B22" s="101"/>
      <c r="C22" s="95"/>
      <c r="D22" s="95"/>
      <c r="E22" s="99"/>
      <c r="F22" s="495"/>
      <c r="G22" s="551"/>
      <c r="H22" s="496"/>
      <c r="I22" s="514"/>
      <c r="J22" s="23"/>
    </row>
    <row r="23" spans="1:10">
      <c r="A23" s="94" t="s">
        <v>138</v>
      </c>
      <c r="B23" s="521" t="s">
        <v>290</v>
      </c>
      <c r="C23" s="521"/>
      <c r="D23" s="522"/>
      <c r="E23" s="100" t="s">
        <v>202</v>
      </c>
      <c r="F23" s="552"/>
      <c r="G23" s="553"/>
      <c r="H23" s="571"/>
      <c r="I23" s="572"/>
      <c r="J23" s="24"/>
    </row>
    <row r="24" spans="1:10">
      <c r="A24" s="92"/>
      <c r="B24" s="521"/>
      <c r="C24" s="521"/>
      <c r="D24" s="522"/>
      <c r="E24" s="99"/>
      <c r="F24" s="554"/>
      <c r="G24" s="555"/>
      <c r="H24" s="573"/>
      <c r="I24" s="574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41">
        <v>1158022.71</v>
      </c>
      <c r="G25" s="542"/>
      <c r="H25" s="562">
        <v>1151145.17</v>
      </c>
      <c r="I25" s="563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41">
        <v>0</v>
      </c>
      <c r="G26" s="542"/>
      <c r="H26" s="562">
        <v>0</v>
      </c>
      <c r="I26" s="563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41">
        <v>611984.16</v>
      </c>
      <c r="G27" s="542"/>
      <c r="H27" s="562">
        <v>588672.47</v>
      </c>
      <c r="I27" s="563"/>
      <c r="J27" s="23"/>
    </row>
    <row r="28" spans="1:10" ht="23.45" customHeight="1">
      <c r="A28" s="92"/>
      <c r="B28" s="192" t="s">
        <v>147</v>
      </c>
      <c r="C28" s="523" t="s">
        <v>292</v>
      </c>
      <c r="D28" s="524"/>
      <c r="E28" s="99">
        <v>767</v>
      </c>
      <c r="F28" s="541">
        <v>494885.45</v>
      </c>
      <c r="G28" s="542"/>
      <c r="H28" s="562">
        <v>473333.23</v>
      </c>
      <c r="I28" s="563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41">
        <v>0</v>
      </c>
      <c r="G29" s="542"/>
      <c r="H29" s="562">
        <v>0</v>
      </c>
      <c r="I29" s="563"/>
      <c r="J29" s="23"/>
    </row>
    <row r="30" spans="1:10" ht="10.15" customHeight="1">
      <c r="A30" s="92"/>
      <c r="B30" s="93"/>
      <c r="C30" s="98"/>
      <c r="D30" s="98"/>
      <c r="E30" s="99"/>
      <c r="F30" s="541"/>
      <c r="G30" s="542"/>
      <c r="H30" s="562"/>
      <c r="I30" s="563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383">
        <f>SUM(F25:F29)</f>
        <v>2264892.3200000003</v>
      </c>
      <c r="G31" s="398"/>
      <c r="H31" s="484">
        <f>SUM(H25:H29)</f>
        <v>2213150.87</v>
      </c>
      <c r="I31" s="384"/>
      <c r="J31" s="23"/>
    </row>
    <row r="32" spans="1:10" ht="10.15" customHeight="1">
      <c r="A32" s="94"/>
      <c r="B32" s="95"/>
      <c r="C32" s="93"/>
      <c r="D32" s="93"/>
      <c r="E32" s="99"/>
      <c r="F32" s="495"/>
      <c r="G32" s="551"/>
      <c r="H32" s="496"/>
      <c r="I32" s="514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383">
        <f>F19+F31</f>
        <v>11244351.729999999</v>
      </c>
      <c r="G33" s="398"/>
      <c r="H33" s="484">
        <f>H19+H31</f>
        <v>9744422.9200000018</v>
      </c>
      <c r="I33" s="384"/>
      <c r="J33" s="23"/>
    </row>
    <row r="34" spans="1:10" ht="10.15" customHeight="1">
      <c r="A34" s="94"/>
      <c r="B34" s="95"/>
      <c r="C34" s="98"/>
      <c r="D34" s="98"/>
      <c r="E34" s="99"/>
      <c r="F34" s="495"/>
      <c r="G34" s="551"/>
      <c r="H34" s="496"/>
      <c r="I34" s="514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9">
        <f>IF(Charges!F36&gt;Produits!F33,Charges!F36-Produits!F33,0)</f>
        <v>0</v>
      </c>
      <c r="G35" s="550"/>
      <c r="H35" s="549">
        <f>IF(Charges!H36&gt;Produits!H33,Charges!H36-Produits!H33,0)</f>
        <v>0</v>
      </c>
      <c r="I35" s="570"/>
      <c r="J35" s="23"/>
    </row>
    <row r="36" spans="1:10" ht="10.15" customHeight="1">
      <c r="A36" s="94"/>
      <c r="B36" s="95"/>
      <c r="C36" s="98"/>
      <c r="D36" s="98"/>
      <c r="E36" s="99"/>
      <c r="F36" s="556"/>
      <c r="G36" s="557"/>
      <c r="H36" s="575"/>
      <c r="I36" s="576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52"/>
      <c r="G37" s="553"/>
      <c r="H37" s="571"/>
      <c r="I37" s="572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41">
        <v>64811.44</v>
      </c>
      <c r="G38" s="542"/>
      <c r="H38" s="562">
        <v>2774.03</v>
      </c>
      <c r="I38" s="563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41">
        <v>664680.99</v>
      </c>
      <c r="G39" s="542"/>
      <c r="H39" s="562">
        <v>638451.99</v>
      </c>
      <c r="I39" s="563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41">
        <v>0</v>
      </c>
      <c r="G40" s="542"/>
      <c r="H40" s="562">
        <v>0.02</v>
      </c>
      <c r="I40" s="563"/>
      <c r="J40" s="23"/>
    </row>
    <row r="41" spans="1:10" ht="9.6" customHeight="1">
      <c r="A41" s="94"/>
      <c r="B41" s="98"/>
      <c r="C41" s="98"/>
      <c r="D41" s="98"/>
      <c r="E41" s="99"/>
      <c r="F41" s="541"/>
      <c r="G41" s="542"/>
      <c r="H41" s="562"/>
      <c r="I41" s="563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383">
        <f>SUM(F38:F40)</f>
        <v>729492.42999999993</v>
      </c>
      <c r="G42" s="398"/>
      <c r="H42" s="484">
        <f>SUM(H38:H40)</f>
        <v>641226.04</v>
      </c>
      <c r="I42" s="384"/>
      <c r="J42" s="23"/>
    </row>
    <row r="43" spans="1:10" ht="10.15" customHeight="1">
      <c r="A43" s="94"/>
      <c r="B43" s="98"/>
      <c r="C43" s="95"/>
      <c r="D43" s="95"/>
      <c r="E43" s="99"/>
      <c r="F43" s="385"/>
      <c r="G43" s="403"/>
      <c r="H43" s="499"/>
      <c r="I43" s="386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52"/>
      <c r="G44" s="553"/>
      <c r="H44" s="571"/>
      <c r="I44" s="572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41">
        <v>0</v>
      </c>
      <c r="G45" s="542"/>
      <c r="H45" s="562">
        <v>0</v>
      </c>
      <c r="I45" s="563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41">
        <v>1025105.92</v>
      </c>
      <c r="G46" s="542"/>
      <c r="H46" s="562">
        <v>845735.43</v>
      </c>
      <c r="I46" s="563"/>
      <c r="J46" s="23"/>
    </row>
    <row r="47" spans="1:10" ht="9.6" customHeight="1">
      <c r="A47" s="94"/>
      <c r="B47" s="98"/>
      <c r="C47" s="98"/>
      <c r="D47" s="98"/>
      <c r="E47" s="99"/>
      <c r="F47" s="552"/>
      <c r="G47" s="553"/>
      <c r="H47" s="571"/>
      <c r="I47" s="572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9">
        <f>SUM(F45:F46)</f>
        <v>1025105.92</v>
      </c>
      <c r="G48" s="550"/>
      <c r="H48" s="577">
        <f>SUM(H45:H46)</f>
        <v>845735.43</v>
      </c>
      <c r="I48" s="570"/>
      <c r="J48" s="23"/>
    </row>
    <row r="49" spans="1:10" ht="10.15" customHeight="1">
      <c r="A49" s="94"/>
      <c r="B49" s="98"/>
      <c r="C49" s="95"/>
      <c r="D49" s="95"/>
      <c r="E49" s="99"/>
      <c r="F49" s="556"/>
      <c r="G49" s="557"/>
      <c r="H49" s="575"/>
      <c r="I49" s="576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52"/>
      <c r="G50" s="553"/>
      <c r="H50" s="571"/>
      <c r="I50" s="572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383">
        <f>F42+F48</f>
        <v>1754598.35</v>
      </c>
      <c r="G51" s="398"/>
      <c r="H51" s="484">
        <f>H42+H48</f>
        <v>1486961.4700000002</v>
      </c>
      <c r="I51" s="384"/>
      <c r="J51" s="23"/>
    </row>
    <row r="52" spans="1:10" ht="10.15" customHeight="1">
      <c r="A52" s="94"/>
      <c r="B52" s="95"/>
      <c r="C52" s="98"/>
      <c r="D52" s="98"/>
      <c r="E52" s="99"/>
      <c r="F52" s="495"/>
      <c r="G52" s="551"/>
      <c r="H52" s="496"/>
      <c r="I52" s="514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9">
        <f>IF(Charges!F52&gt;Produits!F51,Charges!F52-Produits!F51,0)</f>
        <v>0</v>
      </c>
      <c r="G53" s="550"/>
      <c r="H53" s="549">
        <f>IF(Charges!H52&gt;Produits!H51,Charges!H52-Produits!H51,0)</f>
        <v>0</v>
      </c>
      <c r="I53" s="570"/>
      <c r="J53" s="23"/>
    </row>
    <row r="54" spans="1:10" ht="10.15" customHeight="1">
      <c r="A54" s="94"/>
      <c r="B54" s="98"/>
      <c r="C54" s="98"/>
      <c r="D54" s="98"/>
      <c r="E54" s="99"/>
      <c r="F54" s="495"/>
      <c r="G54" s="551"/>
      <c r="H54" s="496"/>
      <c r="I54" s="514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383">
        <f>F33+F51</f>
        <v>12998950.079999998</v>
      </c>
      <c r="G55" s="398"/>
      <c r="H55" s="484">
        <f>H33+H51</f>
        <v>11231384.390000002</v>
      </c>
      <c r="I55" s="384"/>
      <c r="J55" s="23"/>
    </row>
    <row r="56" spans="1:10" ht="10.15" customHeight="1">
      <c r="A56" s="94"/>
      <c r="B56" s="98"/>
      <c r="C56" s="98"/>
      <c r="D56" s="98"/>
      <c r="E56" s="99"/>
      <c r="F56" s="495"/>
      <c r="G56" s="551"/>
      <c r="H56" s="496"/>
      <c r="I56" s="514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9">
        <f>IF(Charges!F56&gt;Produits!F55,Charges!F56-Produits!F55,0)</f>
        <v>0</v>
      </c>
      <c r="G57" s="550"/>
      <c r="H57" s="549">
        <f>IF(Charges!H56&gt;Produits!H55,Charges!H56-Produits!H55,0)</f>
        <v>0</v>
      </c>
      <c r="I57" s="570"/>
      <c r="J57" s="23"/>
    </row>
    <row r="58" spans="1:10" ht="10.15" customHeight="1">
      <c r="A58" s="94"/>
      <c r="B58" s="95"/>
      <c r="C58" s="98"/>
      <c r="D58" s="98"/>
      <c r="E58" s="99"/>
      <c r="F58" s="556"/>
      <c r="G58" s="557"/>
      <c r="H58" s="575"/>
      <c r="I58" s="576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54"/>
      <c r="G59" s="555"/>
      <c r="H59" s="573"/>
      <c r="I59" s="574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41">
        <v>0</v>
      </c>
      <c r="G60" s="542"/>
      <c r="H60" s="562">
        <v>0</v>
      </c>
      <c r="I60" s="563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41">
        <v>0</v>
      </c>
      <c r="G61" s="542"/>
      <c r="H61" s="562">
        <v>0</v>
      </c>
      <c r="I61" s="563"/>
      <c r="J61" s="23"/>
    </row>
    <row r="62" spans="1:10" ht="10.15" customHeight="1">
      <c r="A62" s="94"/>
      <c r="B62" s="97"/>
      <c r="C62" s="98"/>
      <c r="D62" s="98"/>
      <c r="E62" s="99"/>
      <c r="F62" s="552"/>
      <c r="G62" s="553"/>
      <c r="H62" s="571"/>
      <c r="I62" s="572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383">
        <f>SUM(F60:F61)</f>
        <v>0</v>
      </c>
      <c r="G63" s="398"/>
      <c r="H63" s="484">
        <f>SUM(H60:H61)</f>
        <v>0</v>
      </c>
      <c r="I63" s="384"/>
      <c r="J63" s="23"/>
    </row>
    <row r="64" spans="1:10" ht="10.15" customHeight="1">
      <c r="A64" s="94"/>
      <c r="B64" s="98"/>
      <c r="C64" s="98"/>
      <c r="D64" s="98"/>
      <c r="E64" s="99"/>
      <c r="F64" s="495"/>
      <c r="G64" s="551"/>
      <c r="H64" s="496"/>
      <c r="I64" s="514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8">
        <f>F55+F63</f>
        <v>12998950.079999998</v>
      </c>
      <c r="G65" s="559"/>
      <c r="H65" s="578">
        <f>H55+H63</f>
        <v>11231384.390000002</v>
      </c>
      <c r="I65" s="579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HOUYET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91072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2023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2"/>
      <c r="S8" s="173"/>
    </row>
    <row r="9" spans="1:19" ht="16.899999999999999" customHeight="1">
      <c r="A9" s="77"/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5"/>
      <c r="S9" s="77"/>
    </row>
    <row r="10" spans="1:19" ht="16.899999999999999" customHeight="1">
      <c r="A10" s="77"/>
      <c r="B10" s="583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5"/>
      <c r="S10" s="77"/>
    </row>
    <row r="11" spans="1:19" ht="16.899999999999999" customHeight="1">
      <c r="A11" s="77"/>
      <c r="B11" s="583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5"/>
      <c r="S11" s="81"/>
    </row>
    <row r="12" spans="1:19" ht="16.899999999999999" customHeight="1">
      <c r="A12" s="77"/>
      <c r="B12" s="583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5"/>
      <c r="S12" s="82"/>
    </row>
    <row r="13" spans="1:19" ht="16.899999999999999" customHeight="1">
      <c r="A13" s="77"/>
      <c r="B13" s="583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5"/>
      <c r="S13" s="82"/>
    </row>
    <row r="14" spans="1:19" ht="16.899999999999999" customHeight="1">
      <c r="A14" s="77"/>
      <c r="B14" s="583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5"/>
      <c r="S14" s="82"/>
    </row>
    <row r="15" spans="1:19" ht="16.899999999999999" customHeight="1">
      <c r="A15" s="83"/>
      <c r="B15" s="586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82"/>
    </row>
    <row r="16" spans="1:19" ht="16.899999999999999" customHeight="1">
      <c r="A16" s="77"/>
      <c r="B16" s="583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5"/>
      <c r="S16" s="82"/>
    </row>
    <row r="17" spans="1:19" ht="16.899999999999999" customHeight="1">
      <c r="A17" s="77"/>
      <c r="B17" s="583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5"/>
      <c r="S17" s="82"/>
    </row>
    <row r="18" spans="1:19" ht="16.899999999999999" customHeight="1">
      <c r="A18" s="77"/>
      <c r="B18" s="583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5"/>
      <c r="S18" s="81"/>
    </row>
    <row r="19" spans="1:19" s="80" customFormat="1" ht="16.899999999999999" customHeight="1">
      <c r="A19" s="83"/>
      <c r="B19" s="586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8"/>
      <c r="S19" s="84"/>
    </row>
    <row r="20" spans="1:19" s="80" customFormat="1" ht="16.899999999999999" customHeight="1">
      <c r="A20" s="83"/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8"/>
      <c r="S20" s="84"/>
    </row>
    <row r="21" spans="1:19" ht="16.899999999999999" customHeight="1">
      <c r="A21" s="77"/>
      <c r="B21" s="583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5"/>
      <c r="S21" s="82"/>
    </row>
    <row r="22" spans="1:19" ht="16.899999999999999" customHeight="1">
      <c r="A22" s="77"/>
      <c r="B22" s="583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5"/>
      <c r="S22" s="82"/>
    </row>
    <row r="23" spans="1:19" ht="16.899999999999999" customHeight="1">
      <c r="A23" s="77"/>
      <c r="B23" s="583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5"/>
      <c r="S23" s="82"/>
    </row>
    <row r="24" spans="1:19" ht="16.899999999999999" customHeight="1">
      <c r="A24" s="77"/>
      <c r="B24" s="583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5"/>
      <c r="S24" s="82"/>
    </row>
    <row r="25" spans="1:19" ht="16.899999999999999" customHeight="1">
      <c r="A25" s="77"/>
      <c r="B25" s="583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5"/>
      <c r="S25" s="82"/>
    </row>
    <row r="26" spans="1:19" ht="16.899999999999999" customHeight="1">
      <c r="A26" s="77"/>
      <c r="B26" s="583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5"/>
      <c r="S26" s="82"/>
    </row>
    <row r="27" spans="1:19" ht="16.899999999999999" customHeight="1">
      <c r="A27" s="85"/>
      <c r="B27" s="589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1"/>
      <c r="S27" s="174"/>
    </row>
    <row r="28" spans="1:19" ht="16.899999999999999" customHeight="1">
      <c r="A28" s="77"/>
      <c r="B28" s="583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5"/>
      <c r="S28" s="82"/>
    </row>
    <row r="29" spans="1:19" ht="16.899999999999999" customHeight="1">
      <c r="A29" s="77"/>
      <c r="B29" s="583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5"/>
      <c r="S29" s="82"/>
    </row>
    <row r="30" spans="1:19" s="80" customFormat="1" ht="16.899999999999999" customHeight="1">
      <c r="A30" s="83"/>
      <c r="B30" s="586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8"/>
      <c r="S30" s="84"/>
    </row>
    <row r="31" spans="1:19" ht="16.899999999999999" customHeight="1">
      <c r="A31" s="77"/>
      <c r="B31" s="583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5"/>
      <c r="S31" s="82"/>
    </row>
    <row r="32" spans="1:19" ht="16.899999999999999" customHeight="1">
      <c r="A32" s="85"/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1"/>
      <c r="S32" s="174"/>
    </row>
    <row r="33" spans="1:19" ht="16.899999999999999" customHeight="1">
      <c r="A33" s="85"/>
      <c r="B33" s="589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1"/>
      <c r="S33" s="174"/>
    </row>
    <row r="34" spans="1:19" s="80" customFormat="1" ht="16.899999999999999" customHeight="1">
      <c r="A34" s="83"/>
      <c r="B34" s="586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8"/>
      <c r="S34" s="84"/>
    </row>
    <row r="35" spans="1:19" ht="16.899999999999999" customHeight="1">
      <c r="A35" s="77"/>
      <c r="B35" s="583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5"/>
      <c r="S35" s="82"/>
    </row>
    <row r="36" spans="1:19" ht="16.899999999999999" customHeight="1">
      <c r="A36" s="86"/>
      <c r="B36" s="592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4"/>
      <c r="S36" s="174"/>
    </row>
    <row r="37" spans="1:19" s="80" customFormat="1" ht="16.899999999999999" customHeight="1">
      <c r="A37" s="83"/>
      <c r="B37" s="586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8"/>
      <c r="S37" s="84"/>
    </row>
    <row r="38" spans="1:19" ht="16.899999999999999" customHeight="1">
      <c r="A38" s="77"/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5"/>
      <c r="S38" s="82"/>
    </row>
    <row r="39" spans="1:19" ht="16.899999999999999" customHeight="1">
      <c r="A39" s="77"/>
      <c r="B39" s="583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5"/>
      <c r="S39" s="82"/>
    </row>
    <row r="40" spans="1:19" ht="16.899999999999999" customHeight="1">
      <c r="A40" s="77"/>
      <c r="B40" s="583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5"/>
      <c r="S40" s="82"/>
    </row>
    <row r="41" spans="1:19" ht="16.899999999999999" customHeight="1">
      <c r="A41" s="77"/>
      <c r="B41" s="583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5"/>
      <c r="S41" s="82"/>
    </row>
    <row r="42" spans="1:19" ht="16.899999999999999" customHeight="1">
      <c r="A42" s="77"/>
      <c r="B42" s="583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5"/>
      <c r="S42" s="82"/>
    </row>
    <row r="43" spans="1:19" ht="16.899999999999999" customHeight="1">
      <c r="A43" s="77"/>
      <c r="B43" s="583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5"/>
      <c r="S43" s="82"/>
    </row>
    <row r="44" spans="1:19" ht="16.899999999999999" customHeight="1">
      <c r="A44" s="85"/>
      <c r="B44" s="589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1"/>
      <c r="S44" s="174"/>
    </row>
    <row r="45" spans="1:19" ht="16.899999999999999" customHeight="1">
      <c r="A45" s="81"/>
      <c r="B45" s="601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3"/>
      <c r="S45" s="82"/>
    </row>
    <row r="46" spans="1:19" ht="16.899999999999999" customHeight="1">
      <c r="A46" s="77"/>
      <c r="B46" s="583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5"/>
      <c r="S46" s="82"/>
    </row>
    <row r="47" spans="1:19" ht="16.899999999999999" customHeight="1">
      <c r="A47" s="77"/>
      <c r="B47" s="583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5"/>
      <c r="S47" s="77"/>
    </row>
    <row r="48" spans="1:19" ht="16.899999999999999" customHeight="1">
      <c r="A48" s="107"/>
      <c r="B48" s="595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7"/>
      <c r="S48" s="107"/>
    </row>
    <row r="49" spans="1:19" ht="16.899999999999999" customHeight="1">
      <c r="A49" s="107"/>
      <c r="B49" s="595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7"/>
      <c r="S49" s="107"/>
    </row>
    <row r="50" spans="1:19" ht="16.899999999999999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HOUYET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91072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2023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04" t="s">
        <v>309</v>
      </c>
      <c r="B9" s="604"/>
      <c r="C9" s="604"/>
      <c r="D9" s="604"/>
      <c r="E9" s="604"/>
      <c r="F9" s="605" t="s">
        <v>310</v>
      </c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</row>
    <row r="10" spans="1:19" ht="49.9" customHeight="1">
      <c r="A10" s="604" t="s">
        <v>30</v>
      </c>
      <c r="B10" s="604"/>
      <c r="C10" s="604"/>
      <c r="D10" s="604"/>
      <c r="E10" s="604"/>
      <c r="F10" s="605" t="s">
        <v>311</v>
      </c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</row>
    <row r="11" spans="1:19" ht="49.9" customHeight="1">
      <c r="A11" s="604" t="s">
        <v>312</v>
      </c>
      <c r="B11" s="604"/>
      <c r="C11" s="604"/>
      <c r="D11" s="604"/>
      <c r="E11" s="604"/>
      <c r="F11" s="605" t="s">
        <v>313</v>
      </c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</row>
    <row r="12" spans="1:19" ht="49.9" customHeight="1">
      <c r="A12" s="604" t="s">
        <v>314</v>
      </c>
      <c r="B12" s="604"/>
      <c r="C12" s="604"/>
      <c r="D12" s="604"/>
      <c r="E12" s="604"/>
      <c r="F12" s="605" t="s">
        <v>334</v>
      </c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</row>
    <row r="13" spans="1:19" ht="49.9" customHeight="1">
      <c r="A13" s="604" t="s">
        <v>315</v>
      </c>
      <c r="B13" s="604"/>
      <c r="C13" s="604"/>
      <c r="D13" s="604"/>
      <c r="E13" s="604"/>
      <c r="F13" s="605" t="s">
        <v>316</v>
      </c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</row>
    <row r="14" spans="1:19" ht="49.9" customHeight="1">
      <c r="A14" s="604" t="s">
        <v>317</v>
      </c>
      <c r="B14" s="604"/>
      <c r="C14" s="604"/>
      <c r="D14" s="604"/>
      <c r="E14" s="604"/>
      <c r="F14" s="605" t="s">
        <v>335</v>
      </c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</row>
    <row r="15" spans="1:19" ht="52.15" customHeight="1">
      <c r="A15" s="604" t="s">
        <v>318</v>
      </c>
      <c r="B15" s="604"/>
      <c r="C15" s="604"/>
      <c r="D15" s="604"/>
      <c r="E15" s="604"/>
      <c r="F15" s="605" t="s">
        <v>319</v>
      </c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</row>
    <row r="16" spans="1:19" ht="49.9" customHeight="1">
      <c r="A16" s="606" t="s">
        <v>320</v>
      </c>
      <c r="B16" s="606"/>
      <c r="C16" s="606"/>
      <c r="D16" s="606"/>
      <c r="E16" s="606"/>
      <c r="F16" s="605" t="s">
        <v>321</v>
      </c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</row>
    <row r="17" spans="1:19" ht="49.9" customHeight="1">
      <c r="A17" s="604" t="s">
        <v>322</v>
      </c>
      <c r="B17" s="604"/>
      <c r="C17" s="604"/>
      <c r="D17" s="604"/>
      <c r="E17" s="604"/>
      <c r="F17" s="605" t="s">
        <v>336</v>
      </c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</row>
    <row r="18" spans="1:19" ht="49.9" customHeight="1">
      <c r="A18" s="604" t="s">
        <v>323</v>
      </c>
      <c r="B18" s="604"/>
      <c r="C18" s="604"/>
      <c r="D18" s="604"/>
      <c r="E18" s="604"/>
      <c r="F18" s="605" t="s">
        <v>324</v>
      </c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95" t="s">
        <v>295</v>
      </c>
      <c r="B1" s="296"/>
      <c r="C1" s="296"/>
      <c r="D1" s="292" t="s">
        <v>341</v>
      </c>
      <c r="E1" s="292"/>
      <c r="F1" s="292"/>
      <c r="G1" s="292"/>
      <c r="H1" s="292"/>
      <c r="I1" s="292"/>
      <c r="J1" s="607" t="s">
        <v>342</v>
      </c>
      <c r="K1" s="290"/>
      <c r="L1" s="290"/>
      <c r="M1" s="290"/>
      <c r="N1" s="290"/>
      <c r="O1" s="290"/>
      <c r="P1" s="271" t="s">
        <v>12</v>
      </c>
      <c r="Q1" s="272"/>
      <c r="R1" s="267">
        <v>91072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">
        <v>1</v>
      </c>
      <c r="Q2" s="274"/>
      <c r="R2" s="269">
        <f>N27</f>
        <v>2023</v>
      </c>
      <c r="S2" s="270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">
        <v>33</v>
      </c>
      <c r="Q3" s="289"/>
      <c r="R3" s="275">
        <v>1</v>
      </c>
      <c r="S3" s="276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79" t="s">
        <v>339</v>
      </c>
      <c r="F7" s="280"/>
      <c r="G7" s="280"/>
      <c r="H7" s="280"/>
      <c r="I7" s="280"/>
      <c r="J7" s="280"/>
      <c r="K7" s="280"/>
      <c r="L7" s="280"/>
      <c r="M7" s="280"/>
      <c r="N7" s="280"/>
      <c r="O7" s="281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82"/>
      <c r="F9" s="283"/>
      <c r="G9" s="283"/>
      <c r="H9" s="283"/>
      <c r="I9" s="283"/>
      <c r="J9" s="283"/>
      <c r="K9" s="283"/>
      <c r="L9" s="283"/>
      <c r="M9" s="283"/>
      <c r="N9" s="283"/>
      <c r="O9" s="284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85"/>
      <c r="F10" s="286"/>
      <c r="G10" s="286"/>
      <c r="H10" s="286"/>
      <c r="I10" s="286"/>
      <c r="J10" s="286"/>
      <c r="K10" s="286"/>
      <c r="L10" s="286"/>
      <c r="M10" s="286"/>
      <c r="N10" s="286"/>
      <c r="O10" s="287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99" t="s">
        <v>338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248"/>
      <c r="B15" s="248"/>
      <c r="C15" s="248"/>
      <c r="D15" s="248"/>
      <c r="E15" s="248"/>
      <c r="F15" s="248"/>
      <c r="G15" s="248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246" t="s">
        <v>18</v>
      </c>
      <c r="B17" s="247"/>
      <c r="C17" s="247"/>
      <c r="D17" s="247"/>
      <c r="E17" s="247"/>
      <c r="F17" s="247"/>
      <c r="G17" s="247"/>
      <c r="H17" s="608" t="s">
        <v>342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246" t="s">
        <v>4</v>
      </c>
      <c r="B19" s="247"/>
      <c r="C19" s="247"/>
      <c r="D19" s="247"/>
      <c r="E19" s="247"/>
      <c r="F19" s="247"/>
      <c r="G19" s="247"/>
      <c r="H19" s="609" t="s">
        <v>343</v>
      </c>
      <c r="I19" s="252"/>
      <c r="J19" s="252"/>
      <c r="K19" s="252"/>
      <c r="L19" s="252"/>
      <c r="M19" s="252"/>
      <c r="N19" s="252"/>
      <c r="O19" s="252"/>
      <c r="P19" s="252"/>
      <c r="Q19" s="262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610" t="s">
        <v>344</v>
      </c>
      <c r="I20" s="249"/>
      <c r="J20" s="249"/>
      <c r="K20" s="249"/>
      <c r="L20" s="249"/>
      <c r="M20" s="249"/>
      <c r="N20" s="249"/>
      <c r="O20" s="249"/>
      <c r="P20" s="249"/>
      <c r="Q20" s="300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611"/>
      <c r="I21" s="259"/>
      <c r="J21" s="259"/>
      <c r="K21" s="259"/>
      <c r="L21" s="259"/>
      <c r="M21" s="259"/>
      <c r="N21" s="259"/>
      <c r="O21" s="259"/>
      <c r="P21" s="259"/>
      <c r="Q21" s="260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77" t="s">
        <v>337</v>
      </c>
      <c r="B23" s="278"/>
      <c r="C23" s="278"/>
      <c r="D23" s="278"/>
      <c r="E23" s="278"/>
      <c r="F23" s="278"/>
      <c r="G23" s="278"/>
      <c r="H23" s="612" t="s">
        <v>345</v>
      </c>
      <c r="I23" s="257"/>
      <c r="J23" s="258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246" t="s">
        <v>39</v>
      </c>
      <c r="B25" s="247"/>
      <c r="C25" s="247"/>
      <c r="D25" s="247"/>
      <c r="E25" s="247"/>
      <c r="F25" s="247"/>
      <c r="G25" s="256"/>
      <c r="H25" s="612"/>
      <c r="I25" s="257"/>
      <c r="J25" s="258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246" t="s">
        <v>300</v>
      </c>
      <c r="B27" s="247"/>
      <c r="C27" s="247"/>
      <c r="D27" s="247"/>
      <c r="E27" s="247"/>
      <c r="F27" s="247"/>
      <c r="G27" s="247"/>
      <c r="H27" s="613" t="s">
        <v>346</v>
      </c>
      <c r="I27" s="265"/>
      <c r="J27" s="266"/>
      <c r="K27" s="175"/>
      <c r="L27" s="175" t="s">
        <v>1</v>
      </c>
      <c r="M27" s="175"/>
      <c r="N27" s="185">
        <v>2023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250" t="s">
        <v>36</v>
      </c>
      <c r="B29" s="251"/>
      <c r="C29" s="251"/>
      <c r="D29" s="251"/>
      <c r="E29" s="251"/>
      <c r="F29" s="251"/>
      <c r="G29" s="251"/>
      <c r="H29" s="614" t="s">
        <v>347</v>
      </c>
      <c r="I29" s="264"/>
      <c r="J29" s="264"/>
      <c r="K29" s="264"/>
      <c r="L29" s="264"/>
      <c r="M29" s="264"/>
      <c r="N29" s="264"/>
      <c r="O29" s="264"/>
      <c r="P29" s="264"/>
      <c r="Q29" s="264"/>
      <c r="R29" s="67"/>
      <c r="S29" s="12"/>
    </row>
    <row r="30" spans="1:19" ht="16.899999999999999" customHeight="1">
      <c r="A30" s="246" t="s">
        <v>5</v>
      </c>
      <c r="B30" s="247"/>
      <c r="C30" s="247"/>
      <c r="D30" s="247"/>
      <c r="E30" s="247"/>
      <c r="F30" s="247"/>
      <c r="G30" s="247"/>
      <c r="H30" s="615" t="s">
        <v>348</v>
      </c>
      <c r="I30" s="263"/>
      <c r="J30" s="263"/>
      <c r="K30" s="263"/>
      <c r="L30" s="263"/>
      <c r="M30" s="263"/>
      <c r="N30" s="263"/>
      <c r="O30" s="263"/>
      <c r="P30" s="263"/>
      <c r="Q30" s="263"/>
      <c r="R30" s="2"/>
      <c r="S30" s="7"/>
    </row>
    <row r="31" spans="1:19" ht="16.899999999999999" customHeight="1">
      <c r="A31" s="246" t="s">
        <v>6</v>
      </c>
      <c r="B31" s="247"/>
      <c r="C31" s="247"/>
      <c r="D31" s="247"/>
      <c r="E31" s="247"/>
      <c r="F31" s="247"/>
      <c r="G31" s="247"/>
      <c r="H31" s="616" t="s">
        <v>349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"/>
      <c r="S31" s="7"/>
    </row>
    <row r="32" spans="1:19" ht="16.899999999999999" customHeight="1">
      <c r="A32" s="246" t="s">
        <v>7</v>
      </c>
      <c r="B32" s="247"/>
      <c r="C32" s="247"/>
      <c r="D32" s="247"/>
      <c r="E32" s="247"/>
      <c r="F32" s="247"/>
      <c r="G32" s="247"/>
      <c r="H32" s="615" t="s">
        <v>350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250" t="s">
        <v>37</v>
      </c>
      <c r="B34" s="251"/>
      <c r="C34" s="251"/>
      <c r="D34" s="251"/>
      <c r="E34" s="251"/>
      <c r="F34" s="251"/>
      <c r="G34" s="251"/>
      <c r="H34" s="617" t="s">
        <v>351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254" t="s">
        <v>5</v>
      </c>
      <c r="B35" s="255"/>
      <c r="C35" s="255"/>
      <c r="D35" s="255"/>
      <c r="E35" s="255"/>
      <c r="F35" s="255"/>
      <c r="G35" s="255"/>
      <c r="H35" s="618" t="s">
        <v>348</v>
      </c>
      <c r="I35" s="252"/>
      <c r="J35" s="252"/>
      <c r="K35" s="252"/>
      <c r="L35" s="252"/>
      <c r="M35" s="252"/>
      <c r="N35" s="252"/>
      <c r="O35" s="252"/>
      <c r="P35" s="252"/>
      <c r="Q35" s="252"/>
      <c r="R35" s="62"/>
      <c r="S35" s="6"/>
    </row>
    <row r="36" spans="1:19" ht="16.899999999999999" customHeight="1">
      <c r="A36" s="246" t="s">
        <v>6</v>
      </c>
      <c r="B36" s="247"/>
      <c r="C36" s="247"/>
      <c r="D36" s="247"/>
      <c r="E36" s="247"/>
      <c r="F36" s="247"/>
      <c r="G36" s="247"/>
      <c r="H36" s="616" t="s">
        <v>349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"/>
      <c r="S36" s="7"/>
    </row>
    <row r="37" spans="1:19" ht="16.899999999999999" customHeight="1">
      <c r="A37" s="246" t="s">
        <v>7</v>
      </c>
      <c r="B37" s="247"/>
      <c r="C37" s="247"/>
      <c r="D37" s="247"/>
      <c r="E37" s="247"/>
      <c r="F37" s="247"/>
      <c r="G37" s="247"/>
      <c r="H37" s="615" t="s">
        <v>352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HOUYET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91072</v>
      </c>
      <c r="S1" s="268"/>
    </row>
    <row r="2" spans="1:23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2023</v>
      </c>
      <c r="S2" s="270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16" t="s">
        <v>298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7"/>
      <c r="U6" s="317"/>
      <c r="V6" s="317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02" t="str">
        <f>Coordonnées!$H$27</f>
        <v>Compte</v>
      </c>
      <c r="I7" s="302"/>
      <c r="J7" s="302"/>
      <c r="K7" s="302" t="str">
        <f>Coordonnées!$H$27</f>
        <v>Compte</v>
      </c>
      <c r="L7" s="302"/>
      <c r="M7" s="302"/>
      <c r="N7" s="302" t="str">
        <f>Coordonnées!$H$27</f>
        <v>Compte</v>
      </c>
      <c r="O7" s="302"/>
      <c r="P7" s="302"/>
      <c r="Q7" s="302" t="str">
        <f>Coordonnées!$H$27</f>
        <v>Compte</v>
      </c>
      <c r="R7" s="302"/>
      <c r="S7" s="302"/>
      <c r="T7" s="302" t="str">
        <f>Coordonnées!$H$27</f>
        <v>Compte</v>
      </c>
      <c r="U7" s="302"/>
      <c r="V7" s="302"/>
    </row>
    <row r="8" spans="1:23" ht="18.399999999999999" customHeight="1" thickBot="1">
      <c r="A8" s="301" t="s">
        <v>2</v>
      </c>
      <c r="B8" s="301"/>
      <c r="C8" s="301"/>
      <c r="D8" s="301"/>
      <c r="E8" s="301"/>
      <c r="F8" s="301"/>
      <c r="G8" s="301"/>
      <c r="H8" s="303">
        <f>K8-1</f>
        <v>2019</v>
      </c>
      <c r="I8" s="303"/>
      <c r="J8" s="303"/>
      <c r="K8" s="303">
        <f>N8-1</f>
        <v>2020</v>
      </c>
      <c r="L8" s="303"/>
      <c r="M8" s="303"/>
      <c r="N8" s="303">
        <f>Q8-1</f>
        <v>2021</v>
      </c>
      <c r="O8" s="303"/>
      <c r="P8" s="303"/>
      <c r="Q8" s="303">
        <f>T8-1</f>
        <v>2022</v>
      </c>
      <c r="R8" s="303"/>
      <c r="S8" s="303"/>
      <c r="T8" s="303">
        <f>R2</f>
        <v>2023</v>
      </c>
      <c r="U8" s="303"/>
      <c r="V8" s="303"/>
    </row>
    <row r="9" spans="1:23" ht="18.399999999999999" customHeight="1" thickBot="1">
      <c r="A9" s="310" t="s">
        <v>325</v>
      </c>
      <c r="B9" s="311"/>
      <c r="C9" s="311"/>
      <c r="D9" s="311"/>
      <c r="E9" s="311"/>
      <c r="F9" s="311"/>
      <c r="G9" s="312"/>
      <c r="H9" s="304">
        <f>'Ordinaire GE'!H26-'Ordinaire GE'!H15</f>
        <v>218449.1099999994</v>
      </c>
      <c r="I9" s="305"/>
      <c r="J9" s="306"/>
      <c r="K9" s="304">
        <f>'Ordinaire GE'!K26-'Ordinaire GE'!K15</f>
        <v>341089.66999999993</v>
      </c>
      <c r="L9" s="305"/>
      <c r="M9" s="306"/>
      <c r="N9" s="304">
        <f>'Ordinaire GE'!N26-'Ordinaire GE'!N15</f>
        <v>639874.8200000003</v>
      </c>
      <c r="O9" s="305"/>
      <c r="P9" s="306"/>
      <c r="Q9" s="304">
        <f>'Ordinaire GE'!Q26-'Ordinaire GE'!Q15</f>
        <v>167230.22000000067</v>
      </c>
      <c r="R9" s="305"/>
      <c r="S9" s="306"/>
      <c r="T9" s="304">
        <f>'Ordinaire GE'!T26-'Ordinaire GE'!T15</f>
        <v>672800.05999999959</v>
      </c>
      <c r="U9" s="305"/>
      <c r="V9" s="306"/>
    </row>
    <row r="10" spans="1:23" ht="40.5" customHeight="1" thickBot="1">
      <c r="A10" s="313" t="s">
        <v>333</v>
      </c>
      <c r="B10" s="314"/>
      <c r="C10" s="314"/>
      <c r="D10" s="314"/>
      <c r="E10" s="314"/>
      <c r="F10" s="314"/>
      <c r="G10" s="315"/>
      <c r="H10" s="307">
        <f>'Ordinaire GE'!H29-'Ordinaire GE'!H18</f>
        <v>872066.6799999997</v>
      </c>
      <c r="I10" s="308"/>
      <c r="J10" s="309"/>
      <c r="K10" s="307">
        <f>'Ordinaire GE'!K29-'Ordinaire GE'!K18</f>
        <v>384168.33000000007</v>
      </c>
      <c r="L10" s="308"/>
      <c r="M10" s="309"/>
      <c r="N10" s="307">
        <f>'Ordinaire GE'!N29-'Ordinaire GE'!N18</f>
        <v>663400.6099999994</v>
      </c>
      <c r="O10" s="308"/>
      <c r="P10" s="309"/>
      <c r="Q10" s="307">
        <f>'Ordinaire GE'!Q29-'Ordinaire GE'!Q18</f>
        <v>280026.22000000067</v>
      </c>
      <c r="R10" s="308"/>
      <c r="S10" s="309"/>
      <c r="T10" s="307">
        <f>'Ordinaire GE'!T29-'Ordinaire GE'!T18</f>
        <v>708185.66000000015</v>
      </c>
      <c r="U10" s="308"/>
      <c r="V10" s="30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HOUYET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91072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2023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299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2019</v>
      </c>
      <c r="I9" s="327"/>
      <c r="J9" s="327"/>
      <c r="K9" s="327">
        <f>N9-1</f>
        <v>2020</v>
      </c>
      <c r="L9" s="327"/>
      <c r="M9" s="327"/>
      <c r="N9" s="327">
        <f>Q9-1</f>
        <v>2021</v>
      </c>
      <c r="O9" s="327"/>
      <c r="P9" s="327"/>
      <c r="Q9" s="327">
        <f>T9-1</f>
        <v>2022</v>
      </c>
      <c r="R9" s="327"/>
      <c r="S9" s="327"/>
      <c r="T9" s="327">
        <f>R2</f>
        <v>2023</v>
      </c>
      <c r="U9" s="327"/>
      <c r="V9" s="327"/>
    </row>
    <row r="10" spans="1:22" ht="18.399999999999999" customHeight="1">
      <c r="A10" s="328" t="s">
        <v>13</v>
      </c>
      <c r="B10" s="329"/>
      <c r="C10" s="329"/>
      <c r="D10" s="329"/>
      <c r="E10" s="329"/>
      <c r="F10" s="329"/>
      <c r="G10" s="329"/>
      <c r="H10" s="619">
        <v>2696825.57</v>
      </c>
      <c r="I10" s="330">
        <v>5512664.2599999998</v>
      </c>
      <c r="J10" s="331">
        <v>5512664.2599999998</v>
      </c>
      <c r="K10" s="619">
        <v>2582525.0499999998</v>
      </c>
      <c r="L10" s="330">
        <v>5512664.2599999998</v>
      </c>
      <c r="M10" s="331">
        <v>5512664.2599999998</v>
      </c>
      <c r="N10" s="619">
        <v>2825227.25</v>
      </c>
      <c r="O10" s="330">
        <v>5512664.2599999998</v>
      </c>
      <c r="P10" s="331">
        <v>5512664.2599999998</v>
      </c>
      <c r="Q10" s="619">
        <v>3321234.15</v>
      </c>
      <c r="R10" s="330">
        <v>5512664.2599999998</v>
      </c>
      <c r="S10" s="331">
        <v>5512664.2599999998</v>
      </c>
      <c r="T10" s="619">
        <v>3866828.19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14</v>
      </c>
      <c r="B11" s="333"/>
      <c r="C11" s="333"/>
      <c r="D11" s="333"/>
      <c r="E11" s="333"/>
      <c r="F11" s="333"/>
      <c r="G11" s="333"/>
      <c r="H11" s="620">
        <v>981927.66</v>
      </c>
      <c r="I11" s="334">
        <v>2726342.74</v>
      </c>
      <c r="J11" s="335">
        <v>2726342.74</v>
      </c>
      <c r="K11" s="620">
        <v>988524.2</v>
      </c>
      <c r="L11" s="334">
        <v>2726342.74</v>
      </c>
      <c r="M11" s="335">
        <v>2726342.74</v>
      </c>
      <c r="N11" s="620">
        <v>1202275.1399999999</v>
      </c>
      <c r="O11" s="334">
        <v>2726342.74</v>
      </c>
      <c r="P11" s="335">
        <v>2726342.74</v>
      </c>
      <c r="Q11" s="620">
        <v>1404137.45</v>
      </c>
      <c r="R11" s="334">
        <v>2726342.74</v>
      </c>
      <c r="S11" s="335">
        <v>2726342.74</v>
      </c>
      <c r="T11" s="620">
        <v>1542858.63</v>
      </c>
      <c r="U11" s="334">
        <v>2726342.74</v>
      </c>
      <c r="V11" s="335">
        <v>2726342.74</v>
      </c>
    </row>
    <row r="12" spans="1:22" ht="18.399999999999999" customHeight="1">
      <c r="A12" s="332" t="s">
        <v>15</v>
      </c>
      <c r="B12" s="333"/>
      <c r="C12" s="333"/>
      <c r="D12" s="333"/>
      <c r="E12" s="333"/>
      <c r="F12" s="333"/>
      <c r="G12" s="333"/>
      <c r="H12" s="620">
        <v>1998910.46</v>
      </c>
      <c r="I12" s="334">
        <v>4264832.04</v>
      </c>
      <c r="J12" s="335">
        <v>4264832.04</v>
      </c>
      <c r="K12" s="620">
        <v>1976908.55</v>
      </c>
      <c r="L12" s="334">
        <v>4264832.04</v>
      </c>
      <c r="M12" s="335">
        <v>4264832.04</v>
      </c>
      <c r="N12" s="620">
        <v>2147635.9700000002</v>
      </c>
      <c r="O12" s="334">
        <v>4264832.04</v>
      </c>
      <c r="P12" s="335">
        <v>4264832.04</v>
      </c>
      <c r="Q12" s="620">
        <v>2077085.81</v>
      </c>
      <c r="R12" s="334">
        <v>4264832.04</v>
      </c>
      <c r="S12" s="335">
        <v>4264832.04</v>
      </c>
      <c r="T12" s="620">
        <v>2162792.11</v>
      </c>
      <c r="U12" s="334">
        <v>4264832.04</v>
      </c>
      <c r="V12" s="335">
        <v>4264832.04</v>
      </c>
    </row>
    <row r="13" spans="1:22" ht="18.399999999999999" customHeight="1">
      <c r="A13" s="332" t="s">
        <v>16</v>
      </c>
      <c r="B13" s="333"/>
      <c r="C13" s="333"/>
      <c r="D13" s="333"/>
      <c r="E13" s="333"/>
      <c r="F13" s="333"/>
      <c r="G13" s="333"/>
      <c r="H13" s="620">
        <v>750841.31</v>
      </c>
      <c r="I13" s="334">
        <v>41563.69</v>
      </c>
      <c r="J13" s="335">
        <v>41563.69</v>
      </c>
      <c r="K13" s="620">
        <v>796776.87</v>
      </c>
      <c r="L13" s="334">
        <v>41563.69</v>
      </c>
      <c r="M13" s="335">
        <v>41563.69</v>
      </c>
      <c r="N13" s="620">
        <v>740455.82</v>
      </c>
      <c r="O13" s="334">
        <v>41563.69</v>
      </c>
      <c r="P13" s="335">
        <v>41563.69</v>
      </c>
      <c r="Q13" s="620">
        <v>713696.85</v>
      </c>
      <c r="R13" s="334">
        <v>41563.69</v>
      </c>
      <c r="S13" s="335">
        <v>41563.69</v>
      </c>
      <c r="T13" s="620">
        <v>755595.7</v>
      </c>
      <c r="U13" s="334">
        <v>41563.69</v>
      </c>
      <c r="V13" s="335">
        <v>41563.69</v>
      </c>
    </row>
    <row r="14" spans="1:22" ht="18.399999999999999" customHeight="1" thickBot="1">
      <c r="A14" s="336" t="s">
        <v>306</v>
      </c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360000</v>
      </c>
      <c r="L14" s="338">
        <v>0</v>
      </c>
      <c r="M14" s="339">
        <v>0</v>
      </c>
      <c r="N14" s="621">
        <v>370000</v>
      </c>
      <c r="O14" s="338">
        <v>0</v>
      </c>
      <c r="P14" s="339">
        <v>0</v>
      </c>
      <c r="Q14" s="621">
        <v>0</v>
      </c>
      <c r="R14" s="338">
        <v>0</v>
      </c>
      <c r="S14" s="339">
        <v>0</v>
      </c>
      <c r="T14" s="621">
        <v>60000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6428505</v>
      </c>
      <c r="I15" s="341"/>
      <c r="J15" s="342"/>
      <c r="K15" s="341">
        <f>SUM(K10:K14)</f>
        <v>6704734.6699999999</v>
      </c>
      <c r="L15" s="341"/>
      <c r="M15" s="341"/>
      <c r="N15" s="340">
        <f>SUM(N10:N14)</f>
        <v>7285594.1799999997</v>
      </c>
      <c r="O15" s="341"/>
      <c r="P15" s="342"/>
      <c r="Q15" s="341">
        <f>SUM(Q10:Q14)</f>
        <v>7516154.2599999998</v>
      </c>
      <c r="R15" s="341"/>
      <c r="S15" s="342"/>
      <c r="T15" s="341">
        <f>SUM(T10:T14)</f>
        <v>8388074.6299999999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225998.35</v>
      </c>
      <c r="I16" s="343">
        <v>1521059.02</v>
      </c>
      <c r="J16" s="344">
        <v>2351270.66</v>
      </c>
      <c r="K16" s="622">
        <v>176955.59</v>
      </c>
      <c r="L16" s="343">
        <v>1659060.83</v>
      </c>
      <c r="M16" s="344">
        <v>1521059.02</v>
      </c>
      <c r="N16" s="622">
        <v>224397.75</v>
      </c>
      <c r="O16" s="343">
        <v>2230351.92</v>
      </c>
      <c r="P16" s="344">
        <v>1659060.83</v>
      </c>
      <c r="Q16" s="622">
        <v>177280.77</v>
      </c>
      <c r="R16" s="343">
        <v>2351270.66</v>
      </c>
      <c r="S16" s="344">
        <v>2230351.92</v>
      </c>
      <c r="T16" s="622">
        <v>333554.25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134500</v>
      </c>
      <c r="I17" s="338">
        <v>1192323.53</v>
      </c>
      <c r="J17" s="339">
        <v>824300.6</v>
      </c>
      <c r="K17" s="621">
        <v>740000</v>
      </c>
      <c r="L17" s="338">
        <v>4295659.8600000003</v>
      </c>
      <c r="M17" s="339">
        <v>1192323.53</v>
      </c>
      <c r="N17" s="621">
        <v>240000</v>
      </c>
      <c r="O17" s="338">
        <v>1045347.08</v>
      </c>
      <c r="P17" s="339">
        <v>4295659.8600000003</v>
      </c>
      <c r="Q17" s="621">
        <v>498161.85</v>
      </c>
      <c r="R17" s="338">
        <v>824300.6</v>
      </c>
      <c r="S17" s="339">
        <v>1045347.08</v>
      </c>
      <c r="T17" s="621">
        <v>0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6789003.3499999996</v>
      </c>
      <c r="I18" s="352"/>
      <c r="J18" s="353"/>
      <c r="K18" s="352">
        <f>SUM(K15:K17)</f>
        <v>7621690.2599999998</v>
      </c>
      <c r="L18" s="352"/>
      <c r="M18" s="352"/>
      <c r="N18" s="351">
        <f>SUM(N15:N17)</f>
        <v>7749991.9299999997</v>
      </c>
      <c r="O18" s="352"/>
      <c r="P18" s="353"/>
      <c r="Q18" s="351">
        <f>SUM(Q15:Q17)</f>
        <v>8191596.879999999</v>
      </c>
      <c r="R18" s="352"/>
      <c r="S18" s="353"/>
      <c r="T18" s="351">
        <f>SUM(T15:T17)</f>
        <v>8721628.879999999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2019</v>
      </c>
      <c r="I21" s="327"/>
      <c r="J21" s="327"/>
      <c r="K21" s="327">
        <f>N21-1</f>
        <v>2020</v>
      </c>
      <c r="L21" s="327"/>
      <c r="M21" s="327"/>
      <c r="N21" s="327">
        <f>Q21-1</f>
        <v>2021</v>
      </c>
      <c r="O21" s="327"/>
      <c r="P21" s="327"/>
      <c r="Q21" s="327">
        <f>T21-1</f>
        <v>2022</v>
      </c>
      <c r="R21" s="327"/>
      <c r="S21" s="327"/>
      <c r="T21" s="327">
        <f>R2</f>
        <v>2023</v>
      </c>
      <c r="U21" s="327"/>
      <c r="V21" s="327"/>
    </row>
    <row r="22" spans="1:22" ht="18.399999999999999" customHeight="1">
      <c r="A22" s="332" t="s">
        <v>17</v>
      </c>
      <c r="B22" s="333"/>
      <c r="C22" s="333"/>
      <c r="D22" s="333"/>
      <c r="E22" s="333"/>
      <c r="F22" s="333"/>
      <c r="G22" s="354"/>
      <c r="H22" s="619">
        <v>509516.39</v>
      </c>
      <c r="I22" s="330">
        <v>373432.17</v>
      </c>
      <c r="J22" s="331">
        <v>697745.74</v>
      </c>
      <c r="K22" s="619">
        <v>448458.01</v>
      </c>
      <c r="L22" s="330">
        <v>373432.17</v>
      </c>
      <c r="M22" s="331">
        <v>697745.74</v>
      </c>
      <c r="N22" s="619">
        <v>529440.39</v>
      </c>
      <c r="O22" s="330">
        <v>373432.17</v>
      </c>
      <c r="P22" s="331">
        <v>697745.74</v>
      </c>
      <c r="Q22" s="619">
        <v>557999.46</v>
      </c>
      <c r="R22" s="330">
        <v>373432.17</v>
      </c>
      <c r="S22" s="331">
        <v>697745.74</v>
      </c>
      <c r="T22" s="619">
        <v>734784.28</v>
      </c>
      <c r="U22" s="330">
        <v>373432.17</v>
      </c>
      <c r="V22" s="331">
        <v>697745.74</v>
      </c>
    </row>
    <row r="23" spans="1:22" ht="18.399999999999999" customHeight="1">
      <c r="A23" s="332" t="s">
        <v>15</v>
      </c>
      <c r="B23" s="333"/>
      <c r="C23" s="333"/>
      <c r="D23" s="333"/>
      <c r="E23" s="333"/>
      <c r="F23" s="333"/>
      <c r="G23" s="354"/>
      <c r="H23" s="620">
        <v>5993956.2199999997</v>
      </c>
      <c r="I23" s="334">
        <v>12728583.199999999</v>
      </c>
      <c r="J23" s="335">
        <v>13240574.68</v>
      </c>
      <c r="K23" s="620">
        <v>6079102.1699999999</v>
      </c>
      <c r="L23" s="334">
        <v>12728583.199999999</v>
      </c>
      <c r="M23" s="335">
        <v>13240574.68</v>
      </c>
      <c r="N23" s="620">
        <v>7346900.7400000002</v>
      </c>
      <c r="O23" s="334">
        <v>12728583.199999999</v>
      </c>
      <c r="P23" s="335">
        <v>13240574.68</v>
      </c>
      <c r="Q23" s="620">
        <v>6921437.3700000001</v>
      </c>
      <c r="R23" s="334">
        <v>12728583.199999999</v>
      </c>
      <c r="S23" s="335">
        <v>13240574.68</v>
      </c>
      <c r="T23" s="620">
        <v>8149455.3799999999</v>
      </c>
      <c r="U23" s="334">
        <v>12728583.199999999</v>
      </c>
      <c r="V23" s="335">
        <v>13240574.68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54"/>
      <c r="H24" s="620">
        <v>54298.92</v>
      </c>
      <c r="I24" s="334">
        <v>548784.99</v>
      </c>
      <c r="J24" s="335">
        <v>408005.67</v>
      </c>
      <c r="K24" s="620">
        <v>49264.160000000003</v>
      </c>
      <c r="L24" s="334">
        <v>548784.99</v>
      </c>
      <c r="M24" s="335">
        <v>408005.67</v>
      </c>
      <c r="N24" s="620">
        <v>49127.87</v>
      </c>
      <c r="O24" s="334">
        <v>548784.99</v>
      </c>
      <c r="P24" s="335">
        <v>408005.67</v>
      </c>
      <c r="Q24" s="620">
        <v>49447.65</v>
      </c>
      <c r="R24" s="334">
        <v>548784.99</v>
      </c>
      <c r="S24" s="335">
        <v>408005.67</v>
      </c>
      <c r="T24" s="620">
        <v>111817.61</v>
      </c>
      <c r="U24" s="334">
        <v>548784.99</v>
      </c>
      <c r="V24" s="335">
        <v>408005.67</v>
      </c>
    </row>
    <row r="25" spans="1:22" ht="18.399999999999999" customHeight="1" thickBot="1">
      <c r="A25" s="336" t="s">
        <v>3</v>
      </c>
      <c r="B25" s="337"/>
      <c r="C25" s="337"/>
      <c r="D25" s="337"/>
      <c r="E25" s="337"/>
      <c r="F25" s="337"/>
      <c r="G25" s="355"/>
      <c r="H25" s="621">
        <v>89182.58</v>
      </c>
      <c r="I25" s="338">
        <v>0</v>
      </c>
      <c r="J25" s="339">
        <v>0</v>
      </c>
      <c r="K25" s="621">
        <v>469000</v>
      </c>
      <c r="L25" s="338">
        <v>0</v>
      </c>
      <c r="M25" s="339">
        <v>0</v>
      </c>
      <c r="N25" s="621">
        <v>0</v>
      </c>
      <c r="O25" s="338">
        <v>0</v>
      </c>
      <c r="P25" s="339">
        <v>0</v>
      </c>
      <c r="Q25" s="621">
        <v>154500</v>
      </c>
      <c r="R25" s="338">
        <v>0</v>
      </c>
      <c r="S25" s="339">
        <v>0</v>
      </c>
      <c r="T25" s="621">
        <v>64817.42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6646954.1099999994</v>
      </c>
      <c r="I26" s="341"/>
      <c r="J26" s="341"/>
      <c r="K26" s="340">
        <f>SUM(K22:K25)</f>
        <v>7045824.3399999999</v>
      </c>
      <c r="L26" s="341"/>
      <c r="M26" s="342"/>
      <c r="N26" s="341">
        <f>SUM(N22:N25)</f>
        <v>7925469</v>
      </c>
      <c r="O26" s="341"/>
      <c r="P26" s="341"/>
      <c r="Q26" s="340">
        <f>SUM(Q22:Q25)</f>
        <v>7683384.4800000004</v>
      </c>
      <c r="R26" s="341"/>
      <c r="S26" s="342"/>
      <c r="T26" s="340">
        <f>SUM(T22:T25)</f>
        <v>9060874.6899999995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1014115.92</v>
      </c>
      <c r="I27" s="343">
        <v>6001218.2883333303</v>
      </c>
      <c r="J27" s="344">
        <v>5811470.0833333302</v>
      </c>
      <c r="K27" s="622">
        <v>960034.25</v>
      </c>
      <c r="L27" s="343">
        <v>6001218.2883333303</v>
      </c>
      <c r="M27" s="344">
        <v>5811470.0833333302</v>
      </c>
      <c r="N27" s="622">
        <v>487923.54</v>
      </c>
      <c r="O27" s="343">
        <v>6001218.2883333303</v>
      </c>
      <c r="P27" s="344">
        <v>5811470.0833333302</v>
      </c>
      <c r="Q27" s="622">
        <v>788238.62</v>
      </c>
      <c r="R27" s="343">
        <v>6001218.2883333303</v>
      </c>
      <c r="S27" s="344">
        <v>5811470.0833333302</v>
      </c>
      <c r="T27" s="622">
        <v>368939.85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0</v>
      </c>
      <c r="I28" s="338">
        <v>0</v>
      </c>
      <c r="J28" s="339">
        <v>0</v>
      </c>
      <c r="K28" s="621">
        <v>0</v>
      </c>
      <c r="L28" s="338">
        <v>0</v>
      </c>
      <c r="M28" s="339">
        <v>0</v>
      </c>
      <c r="N28" s="621">
        <v>0</v>
      </c>
      <c r="O28" s="338">
        <v>0</v>
      </c>
      <c r="P28" s="339">
        <v>0</v>
      </c>
      <c r="Q28" s="621">
        <v>0</v>
      </c>
      <c r="R28" s="338">
        <v>0</v>
      </c>
      <c r="S28" s="339">
        <v>0</v>
      </c>
      <c r="T28" s="621">
        <v>0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7661070.0299999993</v>
      </c>
      <c r="I29" s="352"/>
      <c r="J29" s="352"/>
      <c r="K29" s="351">
        <f>SUM(K26:K28)</f>
        <v>8005858.5899999999</v>
      </c>
      <c r="L29" s="352"/>
      <c r="M29" s="353"/>
      <c r="N29" s="352">
        <f>SUM(N26:N28)</f>
        <v>8413392.5399999991</v>
      </c>
      <c r="O29" s="352"/>
      <c r="P29" s="352"/>
      <c r="Q29" s="351">
        <f>SUM(Q26:Q28)</f>
        <v>8471623.0999999996</v>
      </c>
      <c r="R29" s="352"/>
      <c r="S29" s="353"/>
      <c r="T29" s="351">
        <f>SUM(T26:T28)</f>
        <v>9429814.5399999991</v>
      </c>
      <c r="U29" s="352"/>
      <c r="V29" s="353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HOUYET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91072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2023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303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301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2019</v>
      </c>
      <c r="I9" s="327"/>
      <c r="J9" s="327"/>
      <c r="K9" s="327">
        <f>N9-1</f>
        <v>2020</v>
      </c>
      <c r="L9" s="327"/>
      <c r="M9" s="327"/>
      <c r="N9" s="327">
        <f>Q9-1</f>
        <v>2021</v>
      </c>
      <c r="O9" s="327"/>
      <c r="P9" s="327"/>
      <c r="Q9" s="327">
        <f>T9-1</f>
        <v>2022</v>
      </c>
      <c r="R9" s="327"/>
      <c r="S9" s="327"/>
      <c r="T9" s="327">
        <f>R2</f>
        <v>2023</v>
      </c>
      <c r="U9" s="327"/>
      <c r="V9" s="327"/>
    </row>
    <row r="10" spans="1:22" ht="18.399999999999999" customHeight="1">
      <c r="A10" s="328" t="s">
        <v>15</v>
      </c>
      <c r="B10" s="329"/>
      <c r="C10" s="329"/>
      <c r="D10" s="329"/>
      <c r="E10" s="329"/>
      <c r="F10" s="329"/>
      <c r="G10" s="329"/>
      <c r="H10" s="619">
        <v>12679.19</v>
      </c>
      <c r="I10" s="330">
        <v>5512664.2599999998</v>
      </c>
      <c r="J10" s="331">
        <v>5512664.2599999998</v>
      </c>
      <c r="K10" s="619">
        <v>10494</v>
      </c>
      <c r="L10" s="330">
        <v>5512664.2599999998</v>
      </c>
      <c r="M10" s="331">
        <v>5512664.2599999998</v>
      </c>
      <c r="N10" s="619">
        <v>21000</v>
      </c>
      <c r="O10" s="330">
        <v>5512664.2599999998</v>
      </c>
      <c r="P10" s="331">
        <v>5512664.2599999998</v>
      </c>
      <c r="Q10" s="619">
        <v>9108.66</v>
      </c>
      <c r="R10" s="330">
        <v>5512664.2599999998</v>
      </c>
      <c r="S10" s="331">
        <v>5512664.2599999998</v>
      </c>
      <c r="T10" s="619">
        <v>1673.43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304</v>
      </c>
      <c r="B11" s="333"/>
      <c r="C11" s="333"/>
      <c r="D11" s="333"/>
      <c r="E11" s="333"/>
      <c r="F11" s="333"/>
      <c r="G11" s="333"/>
      <c r="H11" s="620">
        <v>367778.81</v>
      </c>
      <c r="I11" s="334">
        <v>2726342.74</v>
      </c>
      <c r="J11" s="335">
        <v>2726342.74</v>
      </c>
      <c r="K11" s="620">
        <v>553971.66</v>
      </c>
      <c r="L11" s="334">
        <v>2726342.74</v>
      </c>
      <c r="M11" s="335">
        <v>2726342.74</v>
      </c>
      <c r="N11" s="620">
        <v>1945433.32</v>
      </c>
      <c r="O11" s="334">
        <v>2726342.74</v>
      </c>
      <c r="P11" s="335">
        <v>2726342.74</v>
      </c>
      <c r="Q11" s="620">
        <v>2113613.6</v>
      </c>
      <c r="R11" s="334">
        <v>2726342.74</v>
      </c>
      <c r="S11" s="335">
        <v>2726342.74</v>
      </c>
      <c r="T11" s="620">
        <v>2724414.62</v>
      </c>
      <c r="U11" s="334">
        <v>2726342.74</v>
      </c>
      <c r="V11" s="335">
        <v>2726342.74</v>
      </c>
    </row>
    <row r="12" spans="1:22" ht="18.399999999999999" customHeight="1">
      <c r="A12" s="332" t="s">
        <v>16</v>
      </c>
      <c r="B12" s="333"/>
      <c r="C12" s="333"/>
      <c r="D12" s="333"/>
      <c r="E12" s="333"/>
      <c r="F12" s="333"/>
      <c r="G12" s="333"/>
      <c r="H12" s="620">
        <v>54986.52</v>
      </c>
      <c r="I12" s="334">
        <v>4264832.04</v>
      </c>
      <c r="J12" s="335">
        <v>4264832.04</v>
      </c>
      <c r="K12" s="620">
        <v>54982.81</v>
      </c>
      <c r="L12" s="334">
        <v>4264832.04</v>
      </c>
      <c r="M12" s="335">
        <v>4264832.04</v>
      </c>
      <c r="N12" s="620">
        <v>54982.81</v>
      </c>
      <c r="O12" s="334">
        <v>4264832.04</v>
      </c>
      <c r="P12" s="335">
        <v>4264832.04</v>
      </c>
      <c r="Q12" s="620">
        <v>54982.81</v>
      </c>
      <c r="R12" s="334">
        <v>4264832.04</v>
      </c>
      <c r="S12" s="335">
        <v>4264832.04</v>
      </c>
      <c r="T12" s="620">
        <v>54982.81</v>
      </c>
      <c r="U12" s="334">
        <v>4264832.04</v>
      </c>
      <c r="V12" s="335">
        <v>4264832.04</v>
      </c>
    </row>
    <row r="13" spans="1:22" ht="18.399999999999999" customHeight="1">
      <c r="A13" s="332" t="s">
        <v>3</v>
      </c>
      <c r="B13" s="333"/>
      <c r="C13" s="333"/>
      <c r="D13" s="333"/>
      <c r="E13" s="333"/>
      <c r="F13" s="333"/>
      <c r="G13" s="333"/>
      <c r="H13" s="620">
        <v>0</v>
      </c>
      <c r="I13" s="334">
        <v>41563.69</v>
      </c>
      <c r="J13" s="335">
        <v>41563.69</v>
      </c>
      <c r="K13" s="620">
        <v>0</v>
      </c>
      <c r="L13" s="334">
        <v>41563.69</v>
      </c>
      <c r="M13" s="335">
        <v>41563.69</v>
      </c>
      <c r="N13" s="620">
        <v>0</v>
      </c>
      <c r="O13" s="334">
        <v>41563.69</v>
      </c>
      <c r="P13" s="335">
        <v>41563.69</v>
      </c>
      <c r="Q13" s="620">
        <v>0</v>
      </c>
      <c r="R13" s="334">
        <v>41563.69</v>
      </c>
      <c r="S13" s="335">
        <v>41563.69</v>
      </c>
      <c r="T13" s="620">
        <v>0</v>
      </c>
      <c r="U13" s="334">
        <v>41563.69</v>
      </c>
      <c r="V13" s="335">
        <v>41563.69</v>
      </c>
    </row>
    <row r="14" spans="1:22" ht="18.399999999999999" customHeight="1" thickBot="1">
      <c r="A14" s="336"/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0</v>
      </c>
      <c r="L14" s="338">
        <v>0</v>
      </c>
      <c r="M14" s="339">
        <v>0</v>
      </c>
      <c r="N14" s="621">
        <v>0</v>
      </c>
      <c r="O14" s="338">
        <v>0</v>
      </c>
      <c r="P14" s="339">
        <v>0</v>
      </c>
      <c r="Q14" s="621">
        <v>0</v>
      </c>
      <c r="R14" s="338">
        <v>0</v>
      </c>
      <c r="S14" s="339">
        <v>0</v>
      </c>
      <c r="T14" s="621">
        <v>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435444.52</v>
      </c>
      <c r="I15" s="341"/>
      <c r="J15" s="342"/>
      <c r="K15" s="341">
        <f>SUM(K10:K14)</f>
        <v>619448.47</v>
      </c>
      <c r="L15" s="341"/>
      <c r="M15" s="341"/>
      <c r="N15" s="340">
        <f>SUM(N10:N14)</f>
        <v>2021416.1300000001</v>
      </c>
      <c r="O15" s="341"/>
      <c r="P15" s="342"/>
      <c r="Q15" s="341">
        <f>SUM(Q10:Q14)</f>
        <v>2177705.0700000003</v>
      </c>
      <c r="R15" s="341"/>
      <c r="S15" s="342"/>
      <c r="T15" s="341">
        <f>SUM(T10:T14)</f>
        <v>2781070.8600000003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1350623.48</v>
      </c>
      <c r="I16" s="343">
        <v>1521059.02</v>
      </c>
      <c r="J16" s="344">
        <v>2351270.66</v>
      </c>
      <c r="K16" s="622">
        <v>753807.08</v>
      </c>
      <c r="L16" s="343">
        <v>1659060.83</v>
      </c>
      <c r="M16" s="344">
        <v>1521059.02</v>
      </c>
      <c r="N16" s="622">
        <v>658347.47</v>
      </c>
      <c r="O16" s="343">
        <v>2230351.92</v>
      </c>
      <c r="P16" s="344">
        <v>1659060.83</v>
      </c>
      <c r="Q16" s="622">
        <v>1919121.51</v>
      </c>
      <c r="R16" s="343">
        <v>2351270.66</v>
      </c>
      <c r="S16" s="344">
        <v>2230351.92</v>
      </c>
      <c r="T16" s="622">
        <v>2176455.7599999998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853760.04</v>
      </c>
      <c r="I17" s="338">
        <v>1192323.53</v>
      </c>
      <c r="J17" s="339">
        <v>824300.6</v>
      </c>
      <c r="K17" s="621">
        <v>140034</v>
      </c>
      <c r="L17" s="338">
        <v>4295659.8600000003</v>
      </c>
      <c r="M17" s="339">
        <v>1192323.53</v>
      </c>
      <c r="N17" s="621">
        <v>277279.05</v>
      </c>
      <c r="O17" s="338">
        <v>1045347.08</v>
      </c>
      <c r="P17" s="339">
        <v>4295659.8600000003</v>
      </c>
      <c r="Q17" s="621">
        <v>897268</v>
      </c>
      <c r="R17" s="338">
        <v>824300.6</v>
      </c>
      <c r="S17" s="339">
        <v>1045347.08</v>
      </c>
      <c r="T17" s="621">
        <v>1107148.51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2639828.04</v>
      </c>
      <c r="I18" s="352"/>
      <c r="J18" s="353"/>
      <c r="K18" s="352">
        <f>SUM(K15:K17)</f>
        <v>1513289.5499999998</v>
      </c>
      <c r="L18" s="352"/>
      <c r="M18" s="352"/>
      <c r="N18" s="351">
        <f>SUM(N15:N17)</f>
        <v>2957042.65</v>
      </c>
      <c r="O18" s="352"/>
      <c r="P18" s="353"/>
      <c r="Q18" s="351">
        <f>SUM(Q15:Q17)</f>
        <v>4994094.58</v>
      </c>
      <c r="R18" s="352"/>
      <c r="S18" s="353"/>
      <c r="T18" s="351">
        <f>SUM(T15:T17)</f>
        <v>6064675.1299999999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302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2019</v>
      </c>
      <c r="I21" s="327"/>
      <c r="J21" s="327"/>
      <c r="K21" s="327">
        <f>N21-1</f>
        <v>2020</v>
      </c>
      <c r="L21" s="327"/>
      <c r="M21" s="327"/>
      <c r="N21" s="327">
        <f>Q21-1</f>
        <v>2021</v>
      </c>
      <c r="O21" s="327"/>
      <c r="P21" s="327"/>
      <c r="Q21" s="327">
        <f>T21-1</f>
        <v>2022</v>
      </c>
      <c r="R21" s="327"/>
      <c r="S21" s="327"/>
      <c r="T21" s="327">
        <f>R2</f>
        <v>2023</v>
      </c>
      <c r="U21" s="327"/>
      <c r="V21" s="327"/>
    </row>
    <row r="22" spans="1:22" ht="18.399999999999999" customHeight="1">
      <c r="A22" s="328" t="s">
        <v>15</v>
      </c>
      <c r="B22" s="329"/>
      <c r="C22" s="329"/>
      <c r="D22" s="329"/>
      <c r="E22" s="329"/>
      <c r="F22" s="329"/>
      <c r="G22" s="329"/>
      <c r="H22" s="619">
        <v>770626.65</v>
      </c>
      <c r="I22" s="330">
        <v>373432.17</v>
      </c>
      <c r="J22" s="331">
        <v>697745.74</v>
      </c>
      <c r="K22" s="619">
        <v>178625.62</v>
      </c>
      <c r="L22" s="330">
        <v>365967.42</v>
      </c>
      <c r="M22" s="331">
        <v>373432.17</v>
      </c>
      <c r="N22" s="619">
        <v>1097349.46</v>
      </c>
      <c r="O22" s="330">
        <v>414709.37</v>
      </c>
      <c r="P22" s="331">
        <v>365967.42</v>
      </c>
      <c r="Q22" s="619">
        <v>1468782.8</v>
      </c>
      <c r="R22" s="330">
        <v>697745.74</v>
      </c>
      <c r="S22" s="331">
        <v>414709.37</v>
      </c>
      <c r="T22" s="619">
        <v>3910497.23</v>
      </c>
      <c r="U22" s="330">
        <v>557211.56000000006</v>
      </c>
      <c r="V22" s="331">
        <v>577850.16</v>
      </c>
    </row>
    <row r="23" spans="1:22" ht="18.399999999999999" customHeight="1">
      <c r="A23" s="332" t="s">
        <v>304</v>
      </c>
      <c r="B23" s="333"/>
      <c r="C23" s="333"/>
      <c r="D23" s="333"/>
      <c r="E23" s="333"/>
      <c r="F23" s="333"/>
      <c r="G23" s="333"/>
      <c r="H23" s="620">
        <v>169050</v>
      </c>
      <c r="I23" s="334">
        <v>12728583.199999999</v>
      </c>
      <c r="J23" s="335">
        <v>13240574.68</v>
      </c>
      <c r="K23" s="620">
        <v>0</v>
      </c>
      <c r="L23" s="334">
        <v>12120371.99</v>
      </c>
      <c r="M23" s="335">
        <v>12728583.199999999</v>
      </c>
      <c r="N23" s="620">
        <v>98565</v>
      </c>
      <c r="O23" s="334">
        <v>12941517.73</v>
      </c>
      <c r="P23" s="335">
        <v>12120371.99</v>
      </c>
      <c r="Q23" s="620">
        <v>1742.5</v>
      </c>
      <c r="R23" s="334">
        <v>13240574.68</v>
      </c>
      <c r="S23" s="335">
        <v>12941517.73</v>
      </c>
      <c r="T23" s="620">
        <v>4020</v>
      </c>
      <c r="U23" s="334">
        <v>13289626.9983333</v>
      </c>
      <c r="V23" s="335">
        <v>13396094.2633333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33"/>
      <c r="H24" s="620">
        <v>290865.84999999998</v>
      </c>
      <c r="I24" s="334">
        <v>548784.99</v>
      </c>
      <c r="J24" s="335">
        <v>408005.67</v>
      </c>
      <c r="K24" s="620">
        <v>0</v>
      </c>
      <c r="L24" s="334">
        <v>536819.05000000005</v>
      </c>
      <c r="M24" s="335">
        <v>548784.99</v>
      </c>
      <c r="N24" s="620">
        <v>461585.32</v>
      </c>
      <c r="O24" s="334">
        <v>344975.81</v>
      </c>
      <c r="P24" s="335">
        <v>536819.05000000005</v>
      </c>
      <c r="Q24" s="620">
        <v>1228245.6399999999</v>
      </c>
      <c r="R24" s="334">
        <v>408005.67</v>
      </c>
      <c r="S24" s="335">
        <v>344975.81</v>
      </c>
      <c r="T24" s="620">
        <v>970850</v>
      </c>
      <c r="U24" s="334">
        <v>128208.38666666699</v>
      </c>
      <c r="V24" s="335">
        <v>26303.796666666702</v>
      </c>
    </row>
    <row r="25" spans="1:22" ht="18.399999999999999" customHeight="1" thickBot="1">
      <c r="A25" s="332" t="s">
        <v>3</v>
      </c>
      <c r="B25" s="333"/>
      <c r="C25" s="333"/>
      <c r="D25" s="333"/>
      <c r="E25" s="333"/>
      <c r="F25" s="333"/>
      <c r="G25" s="333"/>
      <c r="H25" s="621">
        <v>0</v>
      </c>
      <c r="I25" s="338">
        <v>0</v>
      </c>
      <c r="J25" s="339">
        <v>0</v>
      </c>
      <c r="K25" s="621">
        <v>0</v>
      </c>
      <c r="L25" s="338">
        <v>0</v>
      </c>
      <c r="M25" s="339">
        <v>0</v>
      </c>
      <c r="N25" s="621">
        <v>0</v>
      </c>
      <c r="O25" s="338">
        <v>0</v>
      </c>
      <c r="P25" s="339">
        <v>0</v>
      </c>
      <c r="Q25" s="621">
        <v>0</v>
      </c>
      <c r="R25" s="338">
        <v>0</v>
      </c>
      <c r="S25" s="339">
        <v>0</v>
      </c>
      <c r="T25" s="621">
        <v>0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1230542.5</v>
      </c>
      <c r="I26" s="341"/>
      <c r="J26" s="341"/>
      <c r="K26" s="340">
        <f>SUM(K22:K25)</f>
        <v>178625.62</v>
      </c>
      <c r="L26" s="341"/>
      <c r="M26" s="342"/>
      <c r="N26" s="341">
        <f>SUM(N22:N25)</f>
        <v>1657499.78</v>
      </c>
      <c r="O26" s="341"/>
      <c r="P26" s="341"/>
      <c r="Q26" s="340">
        <f>SUM(Q22:Q25)</f>
        <v>2698770.94</v>
      </c>
      <c r="R26" s="341"/>
      <c r="S26" s="342"/>
      <c r="T26" s="340">
        <f>SUM(T22:T25)</f>
        <v>4885367.2300000004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1331334.78</v>
      </c>
      <c r="I27" s="343"/>
      <c r="J27" s="344"/>
      <c r="K27" s="622">
        <v>866907.75</v>
      </c>
      <c r="L27" s="343">
        <v>10122961.629999999</v>
      </c>
      <c r="M27" s="344">
        <v>6628334.5600000005</v>
      </c>
      <c r="N27" s="622">
        <v>539358.97</v>
      </c>
      <c r="O27" s="343">
        <v>6248838.1500000004</v>
      </c>
      <c r="P27" s="344">
        <v>10122961.629999999</v>
      </c>
      <c r="Q27" s="622">
        <v>1617414.42</v>
      </c>
      <c r="R27" s="343">
        <v>6834216</v>
      </c>
      <c r="S27" s="344">
        <v>6248838.1500000004</v>
      </c>
      <c r="T27" s="622">
        <v>2104050.71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170544.73</v>
      </c>
      <c r="I28" s="338">
        <v>0</v>
      </c>
      <c r="J28" s="339">
        <v>0</v>
      </c>
      <c r="K28" s="621">
        <v>372201.41</v>
      </c>
      <c r="L28" s="338">
        <v>0</v>
      </c>
      <c r="M28" s="339">
        <v>0</v>
      </c>
      <c r="N28" s="621">
        <v>430830.45</v>
      </c>
      <c r="O28" s="338">
        <v>0</v>
      </c>
      <c r="P28" s="339">
        <v>0</v>
      </c>
      <c r="Q28" s="621">
        <v>845735.43</v>
      </c>
      <c r="R28" s="338">
        <v>0</v>
      </c>
      <c r="S28" s="339">
        <v>0</v>
      </c>
      <c r="T28" s="621">
        <v>1025105.92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2732422.0100000002</v>
      </c>
      <c r="I29" s="352"/>
      <c r="J29" s="352"/>
      <c r="K29" s="351">
        <f>SUM(K26:K28)</f>
        <v>1417734.78</v>
      </c>
      <c r="L29" s="352"/>
      <c r="M29" s="353"/>
      <c r="N29" s="352">
        <f>SUM(N26:N28)</f>
        <v>2627689.2000000002</v>
      </c>
      <c r="O29" s="352"/>
      <c r="P29" s="352"/>
      <c r="Q29" s="351">
        <f>SUM(Q26:Q28)</f>
        <v>5161920.7899999991</v>
      </c>
      <c r="R29" s="352"/>
      <c r="S29" s="353"/>
      <c r="T29" s="351">
        <f>SUM(T26:T28)</f>
        <v>8014523.8600000003</v>
      </c>
      <c r="U29" s="352"/>
      <c r="V29" s="353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HOUYET</v>
      </c>
      <c r="H1" s="296"/>
      <c r="I1" s="178" t="s">
        <v>296</v>
      </c>
      <c r="J1" s="198">
        <f>Coordonnées!R1</f>
        <v>91072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2023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66" t="s">
        <v>329</v>
      </c>
      <c r="F5" s="367"/>
      <c r="G5" s="367"/>
      <c r="H5" s="367"/>
      <c r="I5" s="367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2019</v>
      </c>
      <c r="F7" s="180">
        <f>G7-1</f>
        <v>2020</v>
      </c>
      <c r="G7" s="180">
        <f>H7-1</f>
        <v>2021</v>
      </c>
      <c r="H7" s="180">
        <f>I7-1</f>
        <v>2022</v>
      </c>
      <c r="I7" s="180">
        <f>J2</f>
        <v>2023</v>
      </c>
    </row>
    <row r="8" spans="1:10" ht="30" customHeight="1">
      <c r="A8" s="368" t="s">
        <v>38</v>
      </c>
      <c r="B8" s="369"/>
      <c r="C8" s="369"/>
      <c r="D8" s="370"/>
      <c r="E8" s="623">
        <v>304367.21000000002</v>
      </c>
      <c r="F8" s="623">
        <v>1239013.52</v>
      </c>
      <c r="G8" s="623">
        <v>721139.07</v>
      </c>
      <c r="H8" s="623">
        <v>614556.12</v>
      </c>
      <c r="I8" s="623">
        <v>220614.92</v>
      </c>
    </row>
    <row r="9" spans="1:10" ht="30" customHeight="1">
      <c r="A9" s="357" t="s">
        <v>19</v>
      </c>
      <c r="B9" s="358"/>
      <c r="C9" s="358"/>
      <c r="D9" s="359"/>
      <c r="E9" s="623">
        <v>1897711.22</v>
      </c>
      <c r="F9" s="623">
        <v>1869597.2</v>
      </c>
      <c r="G9" s="623">
        <v>2180243.44</v>
      </c>
      <c r="H9" s="623">
        <v>2267187.4700000002</v>
      </c>
      <c r="I9" s="623">
        <v>2627753.54</v>
      </c>
    </row>
    <row r="10" spans="1:10" ht="30" customHeight="1">
      <c r="A10" s="357" t="s">
        <v>20</v>
      </c>
      <c r="B10" s="358"/>
      <c r="C10" s="358"/>
      <c r="D10" s="359"/>
      <c r="E10" s="623">
        <v>674015.07</v>
      </c>
      <c r="F10" s="623">
        <v>636920.98</v>
      </c>
      <c r="G10" s="623">
        <v>621821.28</v>
      </c>
      <c r="H10" s="623">
        <v>638377.57999999996</v>
      </c>
      <c r="I10" s="623">
        <v>683526.92</v>
      </c>
    </row>
    <row r="11" spans="1:10" ht="30" customHeight="1">
      <c r="A11" s="357" t="s">
        <v>21</v>
      </c>
      <c r="B11" s="358"/>
      <c r="C11" s="358"/>
      <c r="D11" s="359"/>
      <c r="E11" s="623">
        <v>815494.51</v>
      </c>
      <c r="F11" s="623">
        <v>822606.31</v>
      </c>
      <c r="G11" s="623">
        <v>977990.21</v>
      </c>
      <c r="H11" s="623">
        <v>1125709.5900000001</v>
      </c>
      <c r="I11" s="623">
        <v>1214817.54</v>
      </c>
    </row>
    <row r="12" spans="1:10" ht="30" customHeight="1">
      <c r="A12" s="357" t="s">
        <v>29</v>
      </c>
      <c r="B12" s="358"/>
      <c r="C12" s="358"/>
      <c r="D12" s="359"/>
      <c r="E12" s="623">
        <v>212655.51</v>
      </c>
      <c r="F12" s="623">
        <v>222907.25</v>
      </c>
      <c r="G12" s="623">
        <v>232584.43</v>
      </c>
      <c r="H12" s="623">
        <v>242731.39</v>
      </c>
      <c r="I12" s="623">
        <v>299721.23</v>
      </c>
    </row>
    <row r="13" spans="1:10" ht="30" customHeight="1">
      <c r="A13" s="357" t="s">
        <v>22</v>
      </c>
      <c r="B13" s="358"/>
      <c r="C13" s="358"/>
      <c r="D13" s="359"/>
      <c r="E13" s="623">
        <v>258699.55</v>
      </c>
      <c r="F13" s="623">
        <v>246289.06</v>
      </c>
      <c r="G13" s="623">
        <v>232072.25</v>
      </c>
      <c r="H13" s="623">
        <v>261552.36</v>
      </c>
      <c r="I13" s="623">
        <v>260418.5</v>
      </c>
    </row>
    <row r="14" spans="1:10" ht="30" customHeight="1">
      <c r="A14" s="357" t="s">
        <v>23</v>
      </c>
      <c r="B14" s="358"/>
      <c r="C14" s="358"/>
      <c r="D14" s="359"/>
      <c r="E14" s="623">
        <v>837319.52</v>
      </c>
      <c r="F14" s="623">
        <v>766663.35</v>
      </c>
      <c r="G14" s="623">
        <v>832410.74</v>
      </c>
      <c r="H14" s="623">
        <v>954994.68</v>
      </c>
      <c r="I14" s="623">
        <v>1110968.69</v>
      </c>
    </row>
    <row r="15" spans="1:10" ht="30" customHeight="1">
      <c r="A15" s="357" t="s">
        <v>24</v>
      </c>
      <c r="B15" s="358"/>
      <c r="C15" s="358"/>
      <c r="D15" s="359"/>
      <c r="E15" s="623">
        <v>73563.14</v>
      </c>
      <c r="F15" s="623">
        <v>81996.240000000005</v>
      </c>
      <c r="G15" s="623">
        <v>122900.57</v>
      </c>
      <c r="H15" s="623">
        <v>103579.9</v>
      </c>
      <c r="I15" s="623">
        <v>97392.87</v>
      </c>
    </row>
    <row r="16" spans="1:10" ht="30" customHeight="1">
      <c r="A16" s="360" t="s">
        <v>35</v>
      </c>
      <c r="B16" s="361"/>
      <c r="C16" s="361"/>
      <c r="D16" s="362"/>
      <c r="E16" s="623">
        <v>7338.01</v>
      </c>
      <c r="F16" s="623">
        <v>7517.78</v>
      </c>
      <c r="G16" s="623">
        <v>7769.4</v>
      </c>
      <c r="H16" s="623">
        <v>7878.92</v>
      </c>
      <c r="I16" s="623">
        <v>9817.2900000000009</v>
      </c>
    </row>
    <row r="17" spans="1:9" ht="30" customHeight="1">
      <c r="A17" s="357" t="s">
        <v>34</v>
      </c>
      <c r="B17" s="358"/>
      <c r="C17" s="358"/>
      <c r="D17" s="359"/>
      <c r="E17" s="623">
        <v>160010.59</v>
      </c>
      <c r="F17" s="623">
        <v>165300.54999999999</v>
      </c>
      <c r="G17" s="623">
        <v>141880.68</v>
      </c>
      <c r="H17" s="623">
        <v>134720.93</v>
      </c>
      <c r="I17" s="623">
        <v>120820.06</v>
      </c>
    </row>
    <row r="18" spans="1:9" ht="30" customHeight="1">
      <c r="A18" s="357" t="s">
        <v>25</v>
      </c>
      <c r="B18" s="358"/>
      <c r="C18" s="358"/>
      <c r="D18" s="359"/>
      <c r="E18" s="623">
        <v>809150.82</v>
      </c>
      <c r="F18" s="623">
        <v>821999.85</v>
      </c>
      <c r="G18" s="623">
        <v>814493.94</v>
      </c>
      <c r="H18" s="623">
        <v>862037.14</v>
      </c>
      <c r="I18" s="623">
        <v>903724.18</v>
      </c>
    </row>
    <row r="19" spans="1:9" ht="30" customHeight="1">
      <c r="A19" s="360" t="s">
        <v>26</v>
      </c>
      <c r="B19" s="361"/>
      <c r="C19" s="361"/>
      <c r="D19" s="362"/>
      <c r="E19" s="623">
        <v>382574.76</v>
      </c>
      <c r="F19" s="623">
        <v>458694.65</v>
      </c>
      <c r="G19" s="623">
        <v>507497.18</v>
      </c>
      <c r="H19" s="623">
        <v>679571.42</v>
      </c>
      <c r="I19" s="623">
        <v>664641.41</v>
      </c>
    </row>
    <row r="20" spans="1:9" ht="30" customHeight="1">
      <c r="A20" s="357" t="s">
        <v>27</v>
      </c>
      <c r="B20" s="358"/>
      <c r="C20" s="358"/>
      <c r="D20" s="359"/>
      <c r="E20" s="623">
        <v>1263.5</v>
      </c>
      <c r="F20" s="623">
        <v>1271.25</v>
      </c>
      <c r="G20" s="623">
        <v>1290.25</v>
      </c>
      <c r="H20" s="623">
        <v>1546.69</v>
      </c>
      <c r="I20" s="623">
        <v>1821.79</v>
      </c>
    </row>
    <row r="21" spans="1:9" ht="30" customHeight="1">
      <c r="A21" s="363" t="s">
        <v>28</v>
      </c>
      <c r="B21" s="364"/>
      <c r="C21" s="364"/>
      <c r="D21" s="365"/>
      <c r="E21" s="623">
        <v>128841.59</v>
      </c>
      <c r="F21" s="623">
        <v>103956.68</v>
      </c>
      <c r="G21" s="623">
        <v>131500.74</v>
      </c>
      <c r="H21" s="623">
        <v>119871.92</v>
      </c>
      <c r="I21" s="623">
        <v>172035.69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HOUYET</v>
      </c>
      <c r="H1" s="296"/>
      <c r="I1" s="178" t="s">
        <v>296</v>
      </c>
      <c r="J1" s="198">
        <f>Coordonnées!R1</f>
        <v>91072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2023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3" t="s">
        <v>330</v>
      </c>
      <c r="F5" s="374"/>
      <c r="G5" s="374"/>
      <c r="H5" s="374"/>
      <c r="I5" s="374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2019</v>
      </c>
      <c r="F7" s="180">
        <f>G7-1</f>
        <v>2020</v>
      </c>
      <c r="G7" s="180">
        <f>H7-1</f>
        <v>2021</v>
      </c>
      <c r="H7" s="180">
        <f>I7-1</f>
        <v>2022</v>
      </c>
      <c r="I7" s="180">
        <f>J2</f>
        <v>2023</v>
      </c>
    </row>
    <row r="8" spans="1:10" ht="30" customHeight="1">
      <c r="A8" s="368" t="s">
        <v>38</v>
      </c>
      <c r="B8" s="369"/>
      <c r="C8" s="369"/>
      <c r="D8" s="370"/>
      <c r="E8" s="623">
        <v>6094494.9100000001</v>
      </c>
      <c r="F8" s="623">
        <v>6440686.8700000001</v>
      </c>
      <c r="G8" s="623">
        <v>5575032.0099999998</v>
      </c>
      <c r="H8" s="623">
        <v>7111077.4500000002</v>
      </c>
      <c r="I8" s="623">
        <v>7922608.7800000003</v>
      </c>
    </row>
    <row r="9" spans="1:10" ht="30" customHeight="1">
      <c r="A9" s="357" t="s">
        <v>19</v>
      </c>
      <c r="B9" s="358"/>
      <c r="C9" s="358"/>
      <c r="D9" s="359"/>
      <c r="E9" s="623">
        <v>312479.76</v>
      </c>
      <c r="F9" s="623">
        <v>340808.28</v>
      </c>
      <c r="G9" s="623">
        <v>1358607.09</v>
      </c>
      <c r="H9" s="623">
        <v>385886.4</v>
      </c>
      <c r="I9" s="623">
        <v>258258.14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1860.35</v>
      </c>
      <c r="H10" s="623">
        <v>2000</v>
      </c>
      <c r="I10" s="623">
        <v>1955</v>
      </c>
    </row>
    <row r="11" spans="1:10" ht="30" customHeight="1">
      <c r="A11" s="357" t="s">
        <v>21</v>
      </c>
      <c r="B11" s="358"/>
      <c r="C11" s="358"/>
      <c r="D11" s="359"/>
      <c r="E11" s="623">
        <v>108447.97</v>
      </c>
      <c r="F11" s="623">
        <v>98047.44</v>
      </c>
      <c r="G11" s="623">
        <v>124019.97</v>
      </c>
      <c r="H11" s="623">
        <v>79053.919999999998</v>
      </c>
      <c r="I11" s="623">
        <v>16812.509999999998</v>
      </c>
    </row>
    <row r="12" spans="1:10" ht="30" customHeight="1">
      <c r="A12" s="357" t="s">
        <v>29</v>
      </c>
      <c r="B12" s="358"/>
      <c r="C12" s="358"/>
      <c r="D12" s="359"/>
      <c r="E12" s="623">
        <v>189473.73</v>
      </c>
      <c r="F12" s="623">
        <v>196322.91</v>
      </c>
      <c r="G12" s="623">
        <v>202650.72</v>
      </c>
      <c r="H12" s="623">
        <v>143514.18</v>
      </c>
      <c r="I12" s="623">
        <v>189103.42</v>
      </c>
    </row>
    <row r="13" spans="1:10" ht="30" customHeight="1">
      <c r="A13" s="357" t="s">
        <v>22</v>
      </c>
      <c r="B13" s="358"/>
      <c r="C13" s="358"/>
      <c r="D13" s="359"/>
      <c r="E13" s="623">
        <v>375999.01</v>
      </c>
      <c r="F13" s="623">
        <v>333031.07</v>
      </c>
      <c r="G13" s="623">
        <v>386914.17</v>
      </c>
      <c r="H13" s="623">
        <v>334226.32</v>
      </c>
      <c r="I13" s="623">
        <v>521477.56</v>
      </c>
    </row>
    <row r="14" spans="1:10" ht="30" customHeight="1">
      <c r="A14" s="357" t="s">
        <v>23</v>
      </c>
      <c r="B14" s="358"/>
      <c r="C14" s="358"/>
      <c r="D14" s="359"/>
      <c r="E14" s="623">
        <v>410566.66</v>
      </c>
      <c r="F14" s="623">
        <v>401014.4</v>
      </c>
      <c r="G14" s="623">
        <v>416397.31</v>
      </c>
      <c r="H14" s="623">
        <v>259869.66</v>
      </c>
      <c r="I14" s="623">
        <v>301713.32</v>
      </c>
    </row>
    <row r="15" spans="1:10" ht="30" customHeight="1">
      <c r="A15" s="357" t="s">
        <v>24</v>
      </c>
      <c r="B15" s="358"/>
      <c r="C15" s="358"/>
      <c r="D15" s="359"/>
      <c r="E15" s="623">
        <v>36397.51</v>
      </c>
      <c r="F15" s="623">
        <v>29938.71</v>
      </c>
      <c r="G15" s="623">
        <v>54271.4</v>
      </c>
      <c r="H15" s="623">
        <v>29057</v>
      </c>
      <c r="I15" s="623">
        <v>34603.550000000003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0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45511.12</v>
      </c>
      <c r="F18" s="623">
        <v>53812.63</v>
      </c>
      <c r="G18" s="623">
        <v>59575.9</v>
      </c>
      <c r="H18" s="623">
        <v>49430.8</v>
      </c>
      <c r="I18" s="623">
        <v>53638.37</v>
      </c>
    </row>
    <row r="19" spans="1:9" ht="30" customHeight="1">
      <c r="A19" s="360" t="s">
        <v>26</v>
      </c>
      <c r="B19" s="361"/>
      <c r="C19" s="361"/>
      <c r="D19" s="362"/>
      <c r="E19" s="623">
        <v>52056.639999999999</v>
      </c>
      <c r="F19" s="623">
        <v>61987.72</v>
      </c>
      <c r="G19" s="623">
        <v>181324.27</v>
      </c>
      <c r="H19" s="623">
        <v>29120.77</v>
      </c>
      <c r="I19" s="623">
        <v>78735.31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34275</v>
      </c>
      <c r="F21" s="623">
        <v>34255</v>
      </c>
      <c r="G21" s="623">
        <v>40266.43</v>
      </c>
      <c r="H21" s="623">
        <v>43225</v>
      </c>
      <c r="I21" s="623">
        <v>50695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HOUYET</v>
      </c>
      <c r="H1" s="296"/>
      <c r="I1" s="178" t="s">
        <v>296</v>
      </c>
      <c r="J1" s="198">
        <f>Coordonnées!R1</f>
        <v>91072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2023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5" t="s">
        <v>331</v>
      </c>
      <c r="F5" s="376"/>
      <c r="G5" s="376"/>
      <c r="H5" s="376"/>
      <c r="I5" s="376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2019</v>
      </c>
      <c r="F7" s="180">
        <f>G7-1</f>
        <v>2020</v>
      </c>
      <c r="G7" s="180">
        <f>H7-1</f>
        <v>2021</v>
      </c>
      <c r="H7" s="180">
        <f>I7-1</f>
        <v>2022</v>
      </c>
      <c r="I7" s="180">
        <f>J2</f>
        <v>2023</v>
      </c>
    </row>
    <row r="8" spans="1:10" ht="30" customHeight="1">
      <c r="A8" s="368" t="s">
        <v>38</v>
      </c>
      <c r="B8" s="369"/>
      <c r="C8" s="369"/>
      <c r="D8" s="370"/>
      <c r="E8" s="623">
        <v>853760.04</v>
      </c>
      <c r="F8" s="623">
        <v>140034</v>
      </c>
      <c r="G8" s="623">
        <v>277279.05</v>
      </c>
      <c r="H8" s="623">
        <v>916544.82</v>
      </c>
      <c r="I8" s="623">
        <v>1185828.8999999999</v>
      </c>
    </row>
    <row r="9" spans="1:10" ht="30" customHeight="1">
      <c r="A9" s="357" t="s">
        <v>19</v>
      </c>
      <c r="B9" s="358"/>
      <c r="C9" s="358"/>
      <c r="D9" s="359"/>
      <c r="E9" s="623">
        <v>56692.21</v>
      </c>
      <c r="F9" s="623">
        <v>78286.89</v>
      </c>
      <c r="G9" s="623">
        <v>226657.59</v>
      </c>
      <c r="H9" s="623">
        <v>1110011.3600000001</v>
      </c>
      <c r="I9" s="623">
        <v>641110.74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203684.97</v>
      </c>
      <c r="F11" s="623">
        <v>230316.56</v>
      </c>
      <c r="G11" s="623">
        <v>623941.68000000005</v>
      </c>
      <c r="H11" s="623">
        <v>705456.76</v>
      </c>
      <c r="I11" s="623">
        <v>1639642.99</v>
      </c>
    </row>
    <row r="12" spans="1:10" ht="30" customHeight="1">
      <c r="A12" s="357" t="s">
        <v>29</v>
      </c>
      <c r="B12" s="358"/>
      <c r="C12" s="358"/>
      <c r="D12" s="359"/>
      <c r="E12" s="623">
        <v>3658.38</v>
      </c>
      <c r="F12" s="623">
        <v>25548.91</v>
      </c>
      <c r="G12" s="623">
        <v>14878.85</v>
      </c>
      <c r="H12" s="623">
        <v>41520.74</v>
      </c>
      <c r="I12" s="623">
        <v>100783.82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5778.36</v>
      </c>
      <c r="H13" s="623">
        <v>0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88570.47</v>
      </c>
      <c r="F14" s="623">
        <v>219819.3</v>
      </c>
      <c r="G14" s="623">
        <v>1004601.84</v>
      </c>
      <c r="H14" s="623">
        <v>183329.18</v>
      </c>
      <c r="I14" s="623">
        <v>103986.88</v>
      </c>
    </row>
    <row r="15" spans="1:10" ht="30" customHeight="1">
      <c r="A15" s="357" t="s">
        <v>24</v>
      </c>
      <c r="B15" s="358"/>
      <c r="C15" s="358"/>
      <c r="D15" s="359"/>
      <c r="E15" s="623">
        <v>0</v>
      </c>
      <c r="F15" s="623">
        <v>0</v>
      </c>
      <c r="G15" s="623">
        <v>69575</v>
      </c>
      <c r="H15" s="623">
        <v>45171.96</v>
      </c>
      <c r="I15" s="623">
        <v>55911.8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24163.67</v>
      </c>
      <c r="F17" s="623">
        <v>10494</v>
      </c>
      <c r="G17" s="623">
        <v>21000</v>
      </c>
      <c r="H17" s="623">
        <v>17955.439999999999</v>
      </c>
      <c r="I17" s="623">
        <v>101673.43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60" t="s">
        <v>26</v>
      </c>
      <c r="B19" s="361"/>
      <c r="C19" s="361"/>
      <c r="D19" s="362"/>
      <c r="E19" s="623">
        <v>58674.82</v>
      </c>
      <c r="F19" s="623">
        <v>54982.81</v>
      </c>
      <c r="G19" s="623">
        <v>54982.81</v>
      </c>
      <c r="H19" s="623">
        <v>54982.81</v>
      </c>
      <c r="I19" s="623">
        <v>59280.81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HOUYET</v>
      </c>
      <c r="H1" s="296"/>
      <c r="I1" s="178" t="s">
        <v>296</v>
      </c>
      <c r="J1" s="198">
        <f>Coordonnées!R1</f>
        <v>91072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2023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7" t="s">
        <v>332</v>
      </c>
      <c r="F5" s="378"/>
      <c r="G5" s="378"/>
      <c r="H5" s="378"/>
      <c r="I5" s="378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2019</v>
      </c>
      <c r="F7" s="180">
        <f>G7-1</f>
        <v>2020</v>
      </c>
      <c r="G7" s="180">
        <f>H7-1</f>
        <v>2021</v>
      </c>
      <c r="H7" s="180">
        <f>I7-1</f>
        <v>2022</v>
      </c>
      <c r="I7" s="180">
        <f>J2</f>
        <v>2023</v>
      </c>
    </row>
    <row r="8" spans="1:10" ht="30" customHeight="1">
      <c r="A8" s="368" t="s">
        <v>38</v>
      </c>
      <c r="B8" s="369"/>
      <c r="C8" s="369"/>
      <c r="D8" s="370"/>
      <c r="E8" s="623">
        <v>2035553.33</v>
      </c>
      <c r="F8" s="623">
        <v>1239109.1599999999</v>
      </c>
      <c r="G8" s="623">
        <v>970189.42</v>
      </c>
      <c r="H8" s="623">
        <v>3079181.25</v>
      </c>
      <c r="I8" s="623">
        <v>3159704.15</v>
      </c>
    </row>
    <row r="9" spans="1:10" ht="30" customHeight="1">
      <c r="A9" s="357" t="s">
        <v>19</v>
      </c>
      <c r="B9" s="358"/>
      <c r="C9" s="358"/>
      <c r="D9" s="359"/>
      <c r="E9" s="623">
        <v>324269.21999999997</v>
      </c>
      <c r="F9" s="623">
        <v>0</v>
      </c>
      <c r="G9" s="623">
        <v>324733.65999999997</v>
      </c>
      <c r="H9" s="623">
        <v>683692.05</v>
      </c>
      <c r="I9" s="623">
        <v>1834438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213734.46</v>
      </c>
      <c r="F11" s="623">
        <v>0</v>
      </c>
      <c r="G11" s="623">
        <v>448422.79</v>
      </c>
      <c r="H11" s="623">
        <v>821776.54</v>
      </c>
      <c r="I11" s="623">
        <v>1723429.71</v>
      </c>
    </row>
    <row r="12" spans="1:10" ht="30" customHeight="1">
      <c r="A12" s="357" t="s">
        <v>29</v>
      </c>
      <c r="B12" s="358"/>
      <c r="C12" s="358"/>
      <c r="D12" s="359"/>
      <c r="E12" s="623">
        <v>0</v>
      </c>
      <c r="F12" s="623">
        <v>0</v>
      </c>
      <c r="G12" s="623">
        <v>0</v>
      </c>
      <c r="H12" s="623">
        <v>154795.64000000001</v>
      </c>
      <c r="I12" s="623">
        <v>772000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0</v>
      </c>
      <c r="H13" s="623">
        <v>0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87885</v>
      </c>
      <c r="F14" s="623">
        <v>178625.62</v>
      </c>
      <c r="G14" s="623">
        <v>814768.33</v>
      </c>
      <c r="H14" s="623">
        <v>348567.95</v>
      </c>
      <c r="I14" s="623">
        <v>424952</v>
      </c>
    </row>
    <row r="15" spans="1:10" ht="30" customHeight="1">
      <c r="A15" s="357" t="s">
        <v>24</v>
      </c>
      <c r="B15" s="358"/>
      <c r="C15" s="358"/>
      <c r="D15" s="359"/>
      <c r="E15" s="623">
        <v>0</v>
      </c>
      <c r="F15" s="623">
        <v>0</v>
      </c>
      <c r="G15" s="623">
        <v>69575</v>
      </c>
      <c r="H15" s="623">
        <v>73907.360000000001</v>
      </c>
      <c r="I15" s="623">
        <v>0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0</v>
      </c>
      <c r="F17" s="623">
        <v>0</v>
      </c>
      <c r="G17" s="623">
        <v>0</v>
      </c>
      <c r="H17" s="623">
        <v>0</v>
      </c>
      <c r="I17" s="623">
        <v>100000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60" t="s">
        <v>26</v>
      </c>
      <c r="B19" s="361"/>
      <c r="C19" s="361"/>
      <c r="D19" s="362"/>
      <c r="E19" s="623">
        <v>0</v>
      </c>
      <c r="F19" s="623">
        <v>0</v>
      </c>
      <c r="G19" s="623">
        <v>0</v>
      </c>
      <c r="H19" s="623">
        <v>0</v>
      </c>
      <c r="I19" s="623">
        <v>0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Michael Piette</cp:lastModifiedBy>
  <cp:lastPrinted>2019-04-29T14:14:47Z</cp:lastPrinted>
  <dcterms:created xsi:type="dcterms:W3CDTF">2006-02-10T09:03:57Z</dcterms:created>
  <dcterms:modified xsi:type="dcterms:W3CDTF">2024-06-27T12:12:38Z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